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ORÇAMENTO" sheetId="2" r:id="rId1"/>
    <sheet name="BDI" sheetId="3" r:id="rId2"/>
    <sheet name="Eventograma" sheetId="4" r:id="rId3"/>
    <sheet name="Cronograma PLE" sheetId="6" r:id="rId4"/>
  </sheets>
  <externalReferences>
    <externalReference r:id="rId5"/>
  </externalReferences>
  <definedNames>
    <definedName name="_xlnm.Print_Area" localSheetId="3">'Cronograma PLE'!$A$1:$P$27</definedName>
    <definedName name="_xlnm.Print_Area" localSheetId="2">Eventograma!$A$1:$E$65</definedName>
    <definedName name="_xlnm.Print_Area" localSheetId="0">ORÇAMENTO!$A$1:$J$63</definedName>
    <definedName name="BDI.TipoObra" hidden="1">[1]BDI!$A$138:$A$146</definedName>
    <definedName name="DESONERACAO" hidden="1">IF(OR(Import.Desoneracao="DESONERADO",Import.Desoneracao="SIM"),"SIM","NÃO")</definedName>
    <definedName name="Import.Desoneracao" hidden="1">OFFSET([1]DADOS!$G$18,0,-1)</definedName>
    <definedName name="_xlnm.Print_Titles" localSheetId="2">Eventograma!$1:$8</definedName>
    <definedName name="_xlnm.Print_Titles" localSheetId="0">ORÇAMENTO!$1:$10</definedName>
  </definedNames>
  <calcPr calcId="145621"/>
</workbook>
</file>

<file path=xl/calcChain.xml><?xml version="1.0" encoding="utf-8"?>
<calcChain xmlns="http://schemas.openxmlformats.org/spreadsheetml/2006/main">
  <c r="E14" i="4" l="1"/>
  <c r="E18" i="4"/>
  <c r="D17" i="4"/>
  <c r="C17" i="4"/>
  <c r="B17" i="4"/>
  <c r="J17" i="2"/>
  <c r="I20" i="2"/>
  <c r="J20" i="2" s="1"/>
  <c r="B58" i="4" l="1"/>
  <c r="C58" i="4"/>
  <c r="B49" i="4"/>
  <c r="B50" i="4"/>
  <c r="B51" i="4"/>
  <c r="B52" i="4"/>
  <c r="B53" i="4"/>
  <c r="B54" i="4"/>
  <c r="B55" i="4"/>
  <c r="B56" i="4"/>
  <c r="B57" i="4"/>
  <c r="B48" i="4"/>
  <c r="C49" i="4"/>
  <c r="C50" i="4"/>
  <c r="C51" i="4"/>
  <c r="C52" i="4"/>
  <c r="C53" i="4"/>
  <c r="C54" i="4"/>
  <c r="C55" i="4"/>
  <c r="C56" i="4"/>
  <c r="C57" i="4"/>
  <c r="C48" i="4"/>
  <c r="I48" i="2"/>
  <c r="J48" i="2" s="1"/>
  <c r="D49" i="4" s="1"/>
  <c r="I49" i="2"/>
  <c r="J49" i="2" s="1"/>
  <c r="D50" i="4" s="1"/>
  <c r="I50" i="2"/>
  <c r="J50" i="2" s="1"/>
  <c r="D51" i="4" s="1"/>
  <c r="I51" i="2"/>
  <c r="J51" i="2" s="1"/>
  <c r="D52" i="4" s="1"/>
  <c r="I52" i="2"/>
  <c r="J52" i="2" s="1"/>
  <c r="D53" i="4" s="1"/>
  <c r="I53" i="2"/>
  <c r="J53" i="2" s="1"/>
  <c r="D54" i="4" s="1"/>
  <c r="I54" i="2"/>
  <c r="J54" i="2" s="1"/>
  <c r="D55" i="4" s="1"/>
  <c r="I55" i="2"/>
  <c r="J55" i="2" s="1"/>
  <c r="D56" i="4" s="1"/>
  <c r="I56" i="2"/>
  <c r="J56" i="2" s="1"/>
  <c r="D57" i="4" s="1"/>
  <c r="I57" i="2"/>
  <c r="J57" i="2" s="1"/>
  <c r="D58" i="4" s="1"/>
  <c r="I47" i="2"/>
  <c r="J47" i="2" s="1"/>
  <c r="D48" i="4" s="1"/>
  <c r="C46" i="4"/>
  <c r="B46" i="4"/>
  <c r="B42" i="4"/>
  <c r="C42" i="4"/>
  <c r="B43" i="4"/>
  <c r="C43" i="4"/>
  <c r="B44" i="4"/>
  <c r="C44" i="4"/>
  <c r="B39" i="4"/>
  <c r="C39" i="4"/>
  <c r="B40" i="4"/>
  <c r="C40" i="4"/>
  <c r="C38" i="4"/>
  <c r="B38" i="4"/>
  <c r="B28" i="4"/>
  <c r="C28" i="4"/>
  <c r="B29" i="4"/>
  <c r="C29" i="4"/>
  <c r="B30" i="4"/>
  <c r="C30" i="4"/>
  <c r="B31" i="4"/>
  <c r="C31" i="4"/>
  <c r="B32" i="4"/>
  <c r="C32" i="4"/>
  <c r="B33" i="4"/>
  <c r="C33" i="4"/>
  <c r="B34" i="4"/>
  <c r="C34" i="4"/>
  <c r="B35" i="4"/>
  <c r="C35" i="4"/>
  <c r="B36" i="4"/>
  <c r="C36" i="4"/>
  <c r="C27" i="4"/>
  <c r="B27" i="4"/>
  <c r="B24" i="4"/>
  <c r="C24" i="4"/>
  <c r="B25" i="4"/>
  <c r="C25" i="4"/>
  <c r="C23" i="4"/>
  <c r="B23" i="4"/>
  <c r="B20" i="4"/>
  <c r="C20" i="4"/>
  <c r="B21" i="4"/>
  <c r="C21" i="4"/>
  <c r="C19" i="4"/>
  <c r="B19" i="4"/>
  <c r="B16" i="4"/>
  <c r="C16" i="4"/>
  <c r="C15" i="4"/>
  <c r="B15" i="4"/>
  <c r="C13" i="4"/>
  <c r="C12" i="4"/>
  <c r="B13" i="4"/>
  <c r="B12" i="4"/>
  <c r="B10" i="4"/>
  <c r="C10" i="4"/>
  <c r="I15" i="2"/>
  <c r="J15" i="2" s="1"/>
  <c r="D12" i="4" s="1"/>
  <c r="I45" i="2"/>
  <c r="J45" i="2" s="1"/>
  <c r="D44" i="4" s="1"/>
  <c r="I44" i="2"/>
  <c r="I43" i="2"/>
  <c r="J43" i="2" s="1"/>
  <c r="D42" i="4" s="1"/>
  <c r="I41" i="2"/>
  <c r="I40" i="2"/>
  <c r="I39" i="2"/>
  <c r="J39" i="2" s="1"/>
  <c r="I37" i="2"/>
  <c r="J37" i="2" s="1"/>
  <c r="D36" i="4" s="1"/>
  <c r="I36" i="2"/>
  <c r="J36" i="2" s="1"/>
  <c r="D35" i="4" s="1"/>
  <c r="I35" i="2"/>
  <c r="J35" i="2" s="1"/>
  <c r="D34" i="4" s="1"/>
  <c r="I34" i="2"/>
  <c r="J34" i="2" s="1"/>
  <c r="D33" i="4" s="1"/>
  <c r="I33" i="2"/>
  <c r="J33" i="2" s="1"/>
  <c r="D32" i="4" s="1"/>
  <c r="I32" i="2"/>
  <c r="J32" i="2" s="1"/>
  <c r="D31" i="4" s="1"/>
  <c r="I31" i="2"/>
  <c r="J31" i="2" s="1"/>
  <c r="D30" i="4" s="1"/>
  <c r="I30" i="2"/>
  <c r="J30" i="2" s="1"/>
  <c r="D29" i="4" s="1"/>
  <c r="I29" i="2"/>
  <c r="J29" i="2" s="1"/>
  <c r="D28" i="4" s="1"/>
  <c r="I28" i="2"/>
  <c r="J28" i="2" s="1"/>
  <c r="D27" i="4" s="1"/>
  <c r="I27" i="2"/>
  <c r="J27" i="2" s="1"/>
  <c r="D25" i="4" s="1"/>
  <c r="I26" i="2"/>
  <c r="J26" i="2" s="1"/>
  <c r="D24" i="4" s="1"/>
  <c r="I25" i="2"/>
  <c r="J25" i="2" s="1"/>
  <c r="D23" i="4" s="1"/>
  <c r="I23" i="2"/>
  <c r="J23" i="2" s="1"/>
  <c r="I22" i="2"/>
  <c r="I21" i="2"/>
  <c r="J21" i="2" s="1"/>
  <c r="I19" i="2"/>
  <c r="I18" i="2"/>
  <c r="J18" i="2" s="1"/>
  <c r="D15" i="4" s="1"/>
  <c r="I16" i="2"/>
  <c r="J16" i="2" s="1"/>
  <c r="D13" i="4" s="1"/>
  <c r="I13" i="2"/>
  <c r="J13" i="2" s="1"/>
  <c r="D46" i="4" s="1"/>
  <c r="E45" i="4" s="1"/>
  <c r="D18" i="6" s="1"/>
  <c r="F18" i="6" s="1"/>
  <c r="I12" i="2"/>
  <c r="J12" i="2" s="1"/>
  <c r="E47" i="4" l="1"/>
  <c r="J11" i="2"/>
  <c r="J46" i="2"/>
  <c r="D19" i="6" s="1"/>
  <c r="F19" i="6" s="1"/>
  <c r="D21" i="4"/>
  <c r="J22" i="2"/>
  <c r="D20" i="4" s="1"/>
  <c r="J41" i="2"/>
  <c r="D40" i="4" s="1"/>
  <c r="J40" i="2"/>
  <c r="D39" i="4" s="1"/>
  <c r="D19" i="4"/>
  <c r="J19" i="2"/>
  <c r="D16" i="4" s="1"/>
  <c r="J44" i="2"/>
  <c r="D43" i="4" s="1"/>
  <c r="E41" i="4" s="1"/>
  <c r="D17" i="6" s="1"/>
  <c r="N17" i="6" s="1"/>
  <c r="N21" i="6" s="1"/>
  <c r="J38" i="2"/>
  <c r="D10" i="4"/>
  <c r="E9" i="4" s="1"/>
  <c r="D38" i="4"/>
  <c r="E26" i="4"/>
  <c r="D15" i="6" s="1"/>
  <c r="F15" i="6" s="1"/>
  <c r="E22" i="4"/>
  <c r="D14" i="6" s="1"/>
  <c r="J14" i="6" s="1"/>
  <c r="E11" i="4"/>
  <c r="D11" i="6" s="1"/>
  <c r="J11" i="6" s="1"/>
  <c r="J14" i="2"/>
  <c r="J24" i="2"/>
  <c r="F21" i="6" l="1"/>
  <c r="F22" i="6" s="1"/>
  <c r="J21" i="6"/>
  <c r="D10" i="6"/>
  <c r="J42" i="2"/>
  <c r="J58" i="2" s="1"/>
  <c r="D13" i="6"/>
  <c r="L13" i="6" s="1"/>
  <c r="L21" i="6" s="1"/>
  <c r="D12" i="6"/>
  <c r="H12" i="6" s="1"/>
  <c r="E37" i="4"/>
  <c r="D16" i="6" s="1"/>
  <c r="P16" i="6" s="1"/>
  <c r="P21" i="6" s="1"/>
  <c r="E60" i="4" l="1"/>
  <c r="D21" i="6"/>
  <c r="O21" i="6" s="1"/>
  <c r="H10" i="6"/>
  <c r="H21" i="6" s="1"/>
  <c r="K21" i="6" l="1"/>
  <c r="G21" i="6"/>
  <c r="H22" i="6"/>
  <c r="M21" i="6"/>
  <c r="E22" i="6"/>
  <c r="I21" i="6"/>
  <c r="E21" i="6"/>
  <c r="G22" i="6" l="1"/>
  <c r="J22" i="6"/>
  <c r="L22" i="6" l="1"/>
  <c r="I22" i="6"/>
  <c r="K22" i="6" l="1"/>
  <c r="N22" i="6"/>
  <c r="P22" i="6" l="1"/>
  <c r="O22" i="6" s="1"/>
  <c r="M22" i="6"/>
</calcChain>
</file>

<file path=xl/sharedStrings.xml><?xml version="1.0" encoding="utf-8"?>
<sst xmlns="http://schemas.openxmlformats.org/spreadsheetml/2006/main" count="328" uniqueCount="211">
  <si>
    <t>M2</t>
  </si>
  <si>
    <t>MES</t>
  </si>
  <si>
    <t>M</t>
  </si>
  <si>
    <t>M3</t>
  </si>
  <si>
    <t>TXKM</t>
  </si>
  <si>
    <t>UN</t>
  </si>
  <si>
    <t>Item</t>
  </si>
  <si>
    <t>Fonte</t>
  </si>
  <si>
    <t>Macrosserviço / Serviço</t>
  </si>
  <si>
    <t>Qtd.</t>
  </si>
  <si>
    <t>Und.</t>
  </si>
  <si>
    <t>Custo Unitário</t>
  </si>
  <si>
    <t>BDI</t>
  </si>
  <si>
    <t>Preço Unitário</t>
  </si>
  <si>
    <t>Preço Total</t>
  </si>
  <si>
    <t>Total:</t>
  </si>
  <si>
    <t>Serviços Iniciais</t>
  </si>
  <si>
    <t>1.1</t>
  </si>
  <si>
    <t>PLACA DE OBRA (PARA CONSTRUCAO CIVIL) EM CHAPA GALVANIZADA *N. 22*, ADESIVADA, DE *2,0 X 1,125* M</t>
  </si>
  <si>
    <t>1.2</t>
  </si>
  <si>
    <t>LOCACAO DE CONTAINER 2,30 X 6,00 M, ALT. 2,50 M, COM 1 SANITARIO, PARA ESCRITORIO, COMPLETO, SEM DIVISORIAS INTERNAS</t>
  </si>
  <si>
    <t>Demolições e Retiradas</t>
  </si>
  <si>
    <t>2.1</t>
  </si>
  <si>
    <t>DEMOLIÇÃO PARCIAL DE PAVIMENTO ASFÁLTICO, DE FORMA MECANIZADA, SEM REAPROVEITAMENTO. AF_12/2017</t>
  </si>
  <si>
    <t>2.2</t>
  </si>
  <si>
    <t>CARGA, MANOBRA E DESCARGA DE ENTULHO EM CAMINHÃO BASCULANTE 6 M³ - CARGA COM ESCAVADEIRA HIDRÁULICA (CAÇAMBA DE 0,80 M³ / 111 HP) E DESCARGA LIVRE (UNIDADE: M3). AF_07/2020</t>
  </si>
  <si>
    <t>Pavimentação</t>
  </si>
  <si>
    <t>3.1</t>
  </si>
  <si>
    <t>ABERTURA DE CAIXA ATÉ 25CM, INCLUSIVE ESCAVAÇÃO, COMPACTAÇÃO, TRANSPORTE E PREPARO DO SUB-LEITO - SINAPI 07/2020</t>
  </si>
  <si>
    <t>3.2</t>
  </si>
  <si>
    <t>EXECUÇÃO E COMPACTAÇÃO DE BASE E OU SUB BASE PARA PAVIMENTAÇÃO DE BRITA GRADUADA SIMPLES - EXCLUSIVE CARGA E TRANSPORTE. AF_11/2019</t>
  </si>
  <si>
    <t>3.4</t>
  </si>
  <si>
    <t>EXECUÇÃO DE PINTURA DE LIGAÇÃO COM EMULSÃO ASFÁLTICA RR-2C. AF_11/2019</t>
  </si>
  <si>
    <t>3.5</t>
  </si>
  <si>
    <t>EXECUÇÃO DE PAVIMENTO COM APLICAÇÃO DE CONCRETO ASFÁLTICO, CAMADA DE ROLAMENTO - EXCLUSIVE CARGA E TRANSPORTE. AF_11/2019</t>
  </si>
  <si>
    <t>3.6</t>
  </si>
  <si>
    <t>TRANSPORTE DE MATERIAL ASFALTICO, COM CAMINHÃO COM CAPACIDADE DE 20000 L EM RODOVIA NÃO PAVIMENTADA PARA DISTÂNCIAS MÉDIAS DE TRANSPORTE IGUAL OU INFERIOR A 100 KM. AF_02/2016</t>
  </si>
  <si>
    <t>Drenagem</t>
  </si>
  <si>
    <t>4.1</t>
  </si>
  <si>
    <t>Locação de vias, calçadas, tanques e lagos</t>
  </si>
  <si>
    <t>4.2</t>
  </si>
  <si>
    <t>ASSENTAMENTO DE GUIA (MEIO-FIO) EM TRECHO RETO, CONFECCIONADA EM CONCRETO PRÉ-FABRICADO, DIMENSÕES 100X15X13X30 CM (COMPRIMENTO X BASE INFERIOR X BASE SUPERIOR X ALTURA), PARA VIAS URBANAS (USO VIÁRIO). AF_06/2016</t>
  </si>
  <si>
    <t>4.3</t>
  </si>
  <si>
    <t>EXECUÇÃO DE SARJETA DE CONCRETO USINADO, MOLDADA IN LOCO EM TRECHO RETO, 30 CM BASE X 15 CM ALTURA. AF_06/2016</t>
  </si>
  <si>
    <t>4.4</t>
  </si>
  <si>
    <t>ESCAVAÇÃO MECANIZADA DE VALA COM PROF. MAIOR QUE 1,5 M ATÉ 3,0 M (MÉDIA ENTRE MONTANTE E JUSANTE/UMA COMPOSIÇÃO POR TRECHO), COM ESCAVADEIRA HIDRÁULICA (0,8 M3/111 HP), LARG. DE 1,5 M A 2,5 M, EM SOLO DE 1A CATEGORIA, LOCAIS COM BAIXO NÍVEL DE INTERFERÊNCIA. AF_01/2015</t>
  </si>
  <si>
    <t>4.5</t>
  </si>
  <si>
    <t>4.6</t>
  </si>
  <si>
    <t>TUBO DE CONCRETO (SIMPLES) PARA REDES COLETORAS DE ÁGUAS PLUVIAIS, DIÂMETRO DE 400 MM, JUNTA RÍGIDA, INSTALADO EM LOCAL COM BAIXO NÍVEL DE INTERFERÊNCIAS - FORNECIMENTO E ASSENTAMENTO. AF_12/2015</t>
  </si>
  <si>
    <t>4.7</t>
  </si>
  <si>
    <t>TUBO DE CONCRETO PARA REDES COLETORAS DE ÁGUAS PLUVIAIS, DIÂMETRO DE 600 MM, JUNTA RÍGIDA, INSTALADO EM LOCAL COM BAIXO NÍVEL DE INTERFERÊNCIAS - FORNECIMENTO E ASSENTAMENTO. AF_12/2015</t>
  </si>
  <si>
    <t>4.8</t>
  </si>
  <si>
    <t>REATERRO MANUAL DE VALAS COM COMPACTAÇÃO MECANIZADA. AF_04/2016</t>
  </si>
  <si>
    <t>4.9</t>
  </si>
  <si>
    <t>REATERRO MECANIZADO DE VALA COM RETROESCAVADEIRA (CAPACIDADE DA CAÇAMBA DA RETRO: 0,26 M³ / POTÊNCIA: 88 HP), LARGURA ATÉ 0,8 M, PROFUNDIDADE DE 1,5 A 3,0 M, COM SOLO DE 1ª CATEGORIA EM LOCAIS COM ALTO NÍVEL DE INTERFERÊNCIA. AF_04/2016</t>
  </si>
  <si>
    <t>4.10</t>
  </si>
  <si>
    <t>BASE PARA POÇO DE VISITA CIRCULAR PARA DRENAGEM, EM ALVENARIA COM TIJOLOS CERÂMICOS MACIÇOS, DIÂMETRO INTERNO = 0,8 M, PROFUNDIDADE = 1,45 M, EXCLUINDO TAMPÃO. AF_05/2018</t>
  </si>
  <si>
    <t>4.11</t>
  </si>
  <si>
    <t>CHAMINÉ CIRCULAR PARA POÇO DE VISITA PARA ESGOTO, EM ALVENARIA COM TIJOLOS CERÂMICOS MACIÇOS, DIÂMETRO INTERNO = 0,6 M. AF_05/2018</t>
  </si>
  <si>
    <t>4.12</t>
  </si>
  <si>
    <t>TAMPA CIRCULAR PARA ESGOTO E DRENAGEM, EM FERRO FUNDIDO, DIÂMETRO INTERNO = 0,6 M. AF_05/2018</t>
  </si>
  <si>
    <t>4.13</t>
  </si>
  <si>
    <t>Boca de Leão simples com grelha - cops 178</t>
  </si>
  <si>
    <t>Sinalização</t>
  </si>
  <si>
    <t>5.1</t>
  </si>
  <si>
    <t>SINALIZACAO HORIZONTAL COM TINTA RETRORREFLETIVA A BASE DE RESINA ACRILICA COM MICROESFERAS DE VIDRO</t>
  </si>
  <si>
    <t>5.2</t>
  </si>
  <si>
    <t>PLACA DE SINALIZACAO EM CHAPA DE ACO NUM 16 COM PINTURA REFLETIVA</t>
  </si>
  <si>
    <t>5.3</t>
  </si>
  <si>
    <t>Tubo galvanizado sem costura schedule 40, DN= 2 1/2´, inclusive conexões</t>
  </si>
  <si>
    <t>Acessibilidade</t>
  </si>
  <si>
    <t>6.2</t>
  </si>
  <si>
    <t>LIMPEZA MECANIZADA DE CAMADA VEGETAL, VEGETAÇÃO E PEQUENAS ÁRVORES (DIÂMETRO DE TRONCO MENOR QUE 0,20 M), COM TRATOR DE ESTEIRAS.AF_05/2018</t>
  </si>
  <si>
    <t>6.3</t>
  </si>
  <si>
    <t>EXECUÇÃO DE PASSEIO (CALÇADA) OU PISO DE CONCRETO COM CONCRETO MOLDADO IN LOCO, USINADO, ACABAMENTO CONVENCIONAL, NÃO ARMADO. AF_07/2016</t>
  </si>
  <si>
    <t>6.4</t>
  </si>
  <si>
    <t>Codigo</t>
  </si>
  <si>
    <t>SINAPI</t>
  </si>
  <si>
    <t xml:space="preserve">SINAPI </t>
  </si>
  <si>
    <t xml:space="preserve">Obra: </t>
  </si>
  <si>
    <t>Local:</t>
  </si>
  <si>
    <t xml:space="preserve"> Orçamento Referencia</t>
  </si>
  <si>
    <t>Rua Albertino Latória, distrito de Três Pontes Amparo SP</t>
  </si>
  <si>
    <t>P + Brasil</t>
  </si>
  <si>
    <t xml:space="preserve">Operação </t>
  </si>
  <si>
    <t>Quadro de Composição do BDI</t>
  </si>
  <si>
    <t>Grau de Sigilo</t>
  </si>
  <si>
    <t>#PUBLICO</t>
  </si>
  <si>
    <t>Nº OPERAÇÃO</t>
  </si>
  <si>
    <t>Nº SICONV</t>
  </si>
  <si>
    <t>PROPONENTE / TOMADOR</t>
  </si>
  <si>
    <t>Município de Amparo</t>
  </si>
  <si>
    <t>APELIDO DO EMPREENDIMENTO / DESCRIÇÃO DO LOTE</t>
  </si>
  <si>
    <t>PAVIMENTAÇÃO CHÁCARA DAS ÁGUAS - Trecho II / PROGRAMA PLANEJAMENTO URBANO PAVIMENTAÇÃO DE VIAS URBANAS</t>
  </si>
  <si>
    <t>Conforme legislação tributária municipal, definir estimativa de percentual da base de cálculo para o ISS:</t>
  </si>
  <si>
    <t>Sobre a base de cálculo, definir a respectiva alíquota do ISS (entre 2% e 5%):</t>
  </si>
  <si>
    <t>BDI 1</t>
  </si>
  <si>
    <t>TIPO DE OBRA</t>
  </si>
  <si>
    <t>Construção de Praças Urbanas, Rodovias, Ferrovias e recapeamento e pavimentação de vias urbanas</t>
  </si>
  <si>
    <t>Itens</t>
  </si>
  <si>
    <t>Siglas</t>
  </si>
  <si>
    <t>% Adotado</t>
  </si>
  <si>
    <t>Administração Central</t>
  </si>
  <si>
    <t>AC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</si>
  <si>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</si>
  <si>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</si>
  <si>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</si>
  <si>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</si>
  <si>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</si>
  <si>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</si>
  <si>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</si>
  <si>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</si>
  <si>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</si>
  <si>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</si>
  <si>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</si>
  <si>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ISS</t>
  </si>
  <si>
    <t>Tributos (Contribuição Previdenciária sobre a Receita Bruta - 0% ou 4,5% - Desoneração)</t>
  </si>
  <si>
    <t>CPRB</t>
  </si>
  <si>
    <t>BDI SEM desoneração (Fórmula Acórdão TCU)</t>
  </si>
  <si>
    <t>BDI PAD</t>
  </si>
  <si>
    <t>BDI COM desoneração</t>
  </si>
  <si>
    <t>BDI DES</t>
  </si>
  <si>
    <t/>
  </si>
  <si>
    <t>Os valores de BDI foram calculados com o emprego da fórmula:</t>
  </si>
  <si>
    <t>BDI =</t>
  </si>
  <si>
    <t>(1+AC + S + R + G)*(1 + DF)*(1+L)</t>
  </si>
  <si>
    <t xml:space="preserve"> - 1</t>
  </si>
  <si>
    <t>(1-CP-ISS-CRPB)</t>
  </si>
  <si>
    <t>Declaro para os devidos fins que, conforme legislação tributária municipal, a base de cálculo deste tipo de obra corresponde à 60%, com a respectiva alíquota de 5%.</t>
  </si>
  <si>
    <t>Declaro para os devidos fins que o regime de Contribuição Previdenciária sobre a Receita Bruta adotado para elaboração do orçamento foi COM Desoneração, e que esta é a alternativa mais adequada para a Administração Pública.</t>
  </si>
  <si>
    <t>Observações:</t>
  </si>
  <si>
    <t>Amparo / SP</t>
  </si>
  <si>
    <t>Local</t>
  </si>
  <si>
    <t>Data</t>
  </si>
  <si>
    <t>Responsável Técnico</t>
  </si>
  <si>
    <t>Nome:</t>
  </si>
  <si>
    <t>Calos Eduardo Mazzetto</t>
  </si>
  <si>
    <t>5060363666</t>
  </si>
  <si>
    <t>CREA/CAU:</t>
  </si>
  <si>
    <t>ART/RRT:</t>
  </si>
  <si>
    <t>Pavimentação Base</t>
  </si>
  <si>
    <t>Pavimentação Capa</t>
  </si>
  <si>
    <t>Drenagem Superficial</t>
  </si>
  <si>
    <t>Drenagem Profunda</t>
  </si>
  <si>
    <t>Placa de Obras</t>
  </si>
  <si>
    <t>Evento</t>
  </si>
  <si>
    <t>Título do Evento / Descrição do Serviço</t>
  </si>
  <si>
    <t xml:space="preserve">Valor </t>
  </si>
  <si>
    <t>Total</t>
  </si>
  <si>
    <t xml:space="preserve">Evento </t>
  </si>
  <si>
    <t xml:space="preserve"> EVENTOGRAMA</t>
  </si>
  <si>
    <t>TOTAL GERAL</t>
  </si>
  <si>
    <t>MÊS 1</t>
  </si>
  <si>
    <t>MÊS 2</t>
  </si>
  <si>
    <t>MÊS 3</t>
  </si>
  <si>
    <t>MÊS 4</t>
  </si>
  <si>
    <t>MÊS 5</t>
  </si>
  <si>
    <t>MÊS 6</t>
  </si>
  <si>
    <t>part %</t>
  </si>
  <si>
    <t>valor</t>
  </si>
  <si>
    <t>Cronograma PLE</t>
  </si>
  <si>
    <t>KG</t>
  </si>
  <si>
    <t>Armadura em tela soldada</t>
  </si>
  <si>
    <t>7.1</t>
  </si>
  <si>
    <t>7.2</t>
  </si>
  <si>
    <t>IMPERMEABILIZAÇÃO DE SUPERFÍCIE COM EMULSÃO ASFÁLTICA, 2 DEMÃOS AF_06/2018</t>
  </si>
  <si>
    <t>7.3</t>
  </si>
  <si>
    <t>Forma Plana em compensado para obra de arte , sem Cimbramento - CPOS 178D</t>
  </si>
  <si>
    <t>7.4</t>
  </si>
  <si>
    <t>Concreto usinado, fck 25 mpa - para bombeamento - CPOS 178 D</t>
  </si>
  <si>
    <t>7.5</t>
  </si>
  <si>
    <t>Lançamento e adensamento de concreto ou massa por bombeamento - CPOS 178D</t>
  </si>
  <si>
    <t>7.6</t>
  </si>
  <si>
    <t>Armadura em barras de aço CA50 (A ou B) fyk 500MPa CPOS 178 D</t>
  </si>
  <si>
    <t>7.7</t>
  </si>
  <si>
    <t>EXECUCAO DE DRENO COM MANTA GEOTEXTIL 200 G/M2</t>
  </si>
  <si>
    <t>7.8</t>
  </si>
  <si>
    <t>7.9</t>
  </si>
  <si>
    <t>EXECUCAO DE DRENO COM TUBOS DE PVC CORRUGADO FLEXIVEL PERFURADO - DN 100</t>
  </si>
  <si>
    <t>7.10</t>
  </si>
  <si>
    <t>Camada Vertical drenante com pedra britada 1 e 2 - sinapi 07/2020</t>
  </si>
  <si>
    <t>7.11</t>
  </si>
  <si>
    <t>ATERRO MANUAL DE VALAS COM SOLO ARGILO-ARENOSO E COMPACTAÇÃO MECANIZADA. AF_05/2016</t>
  </si>
  <si>
    <t>10.02.020</t>
  </si>
  <si>
    <t>Muro de Arrimo</t>
  </si>
  <si>
    <t xml:space="preserve">SINAPI - </t>
  </si>
  <si>
    <t xml:space="preserve">Outros - </t>
  </si>
  <si>
    <t>09.02.080</t>
  </si>
  <si>
    <t>SINAPI -</t>
  </si>
  <si>
    <t>73816/1</t>
  </si>
  <si>
    <t xml:space="preserve"> 73881/1</t>
  </si>
  <si>
    <t>10.01.040</t>
  </si>
  <si>
    <t>11.16.080</t>
  </si>
  <si>
    <t>11.01.290</t>
  </si>
  <si>
    <t>DATA BASE</t>
  </si>
  <si>
    <t>Pavimentação da Rua Albertino Lastória - Trecho I</t>
  </si>
  <si>
    <r>
      <t xml:space="preserve">P + Brasil     </t>
    </r>
    <r>
      <rPr>
        <sz val="12"/>
        <color theme="1"/>
        <rFont val="Calibri"/>
        <family val="2"/>
        <scheme val="minor"/>
      </rPr>
      <t>892996</t>
    </r>
  </si>
  <si>
    <t xml:space="preserve">DATA BASE </t>
  </si>
  <si>
    <t>1068046-40</t>
  </si>
  <si>
    <t xml:space="preserve"> </t>
  </si>
  <si>
    <t>02.10.060</t>
  </si>
  <si>
    <t>CDHU-180D</t>
  </si>
  <si>
    <t>46.08.070</t>
  </si>
  <si>
    <t xml:space="preserve"> 49.12.058</t>
  </si>
  <si>
    <t>LASTRO COM MATERIAL GRANULAR (AREIA MÉDIA), APLICADO EM PISOS OU RADIERS, ESPESSURA DE *10 CM*. AF_07/2019</t>
  </si>
  <si>
    <t>ESCAVAÇÃO MECANIZADA DE VALA COM PROFUNDIDADE MAIOR QUE 1,5 M ATÉ 3,0 M (MÉDIA ENTRE MONTANTE E JUSANTE/UMA COMPOSIÇÃO POR TRECHO) COM RETROESCAVADEIRA (CAPACIDADE DA CAÇAMBA DA RETRO: 0,26 M3 / POTÊNCIA: 88 HP), LARGURA MENOR QUE 0,8 M, EM SOLO DE1A CATEGORIA, LOCAIS COM BAIXO NÍVEL DE INTERFERÊNCIA. AF_01/2015</t>
  </si>
  <si>
    <t>3.3</t>
  </si>
  <si>
    <t>TRANSPORTE COM CAMINHÃO BASCULANTE DE 18 M³, EM VIA URBANA PAVIMENTADA, ADICIONAL PARA DMT EXCEDENTE A 30 KM (UNIDADE: TXKM). AF_07/2020</t>
  </si>
  <si>
    <t>Carlos Eduardo Mazzetto</t>
  </si>
  <si>
    <t>Eng. Civil         SMDU</t>
  </si>
  <si>
    <t>CREA 5060363666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</si>
</sst>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\-??_);_(@_)"/>
    <numFmt numFmtId="165" formatCode="General;General"/>
    <numFmt numFmtId="166" formatCode="[$-F800]dddd\,\ mmmm\ dd\,\ yyyy"/>
    <numFmt numFmtId="167" formatCode="dd&quot; de &quot;mmmm&quot; de &quot;yyyy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Arial"/>
      <family val="2"/>
    </font>
    <font>
      <sz val="11"/>
      <color rgb="FF333333"/>
      <name val="Arial"/>
      <family val="2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color indexed="10"/>
      <name val="Arial"/>
      <family val="2"/>
    </font>
    <font>
      <sz val="10"/>
      <color indexed="10"/>
      <name val="Arial"/>
      <family val="2"/>
    </font>
    <font>
      <i/>
      <sz val="12"/>
      <name val="Calibri"/>
      <family val="2"/>
    </font>
    <font>
      <i/>
      <u/>
      <sz val="12"/>
      <name val="Calibri"/>
      <family val="2"/>
    </font>
    <font>
      <u/>
      <sz val="10"/>
      <name val="Arial"/>
      <family val="2"/>
    </font>
    <font>
      <b/>
      <sz val="11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indexed="31"/>
        <bgColor indexed="42"/>
      </patternFill>
    </fill>
    <fill>
      <patternFill patternType="solid">
        <fgColor indexed="22"/>
        <bgColor indexed="44"/>
      </patternFill>
    </fill>
  </fills>
  <borders count="5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/>
    <xf numFmtId="0" fontId="12" fillId="0" borderId="0"/>
    <xf numFmtId="164" fontId="9" fillId="0" borderId="0" applyFill="0" applyBorder="0" applyAlignment="0" applyProtection="0"/>
  </cellStyleXfs>
  <cellXfs count="315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43" fontId="0" fillId="0" borderId="0" xfId="1" applyFont="1"/>
    <xf numFmtId="44" fontId="0" fillId="0" borderId="0" xfId="2" applyFont="1"/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44" fontId="4" fillId="2" borderId="3" xfId="2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center" vertical="center" wrapText="1"/>
    </xf>
    <xf numFmtId="44" fontId="4" fillId="2" borderId="9" xfId="2" applyFont="1" applyFill="1" applyBorder="1" applyAlignment="1">
      <alignment horizontal="right" vertical="center" wrapText="1"/>
    </xf>
    <xf numFmtId="43" fontId="4" fillId="2" borderId="0" xfId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44" fontId="4" fillId="2" borderId="0" xfId="2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vertical="center" wrapText="1"/>
    </xf>
    <xf numFmtId="44" fontId="4" fillId="2" borderId="19" xfId="2" applyFont="1" applyFill="1" applyBorder="1" applyAlignment="1">
      <alignment horizontal="right" vertical="center" wrapText="1"/>
    </xf>
    <xf numFmtId="44" fontId="4" fillId="2" borderId="20" xfId="2" applyFont="1" applyFill="1" applyBorder="1" applyAlignment="1">
      <alignment horizontal="right" vertical="center" wrapText="1"/>
    </xf>
    <xf numFmtId="0" fontId="3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vertical="center" wrapText="1"/>
    </xf>
    <xf numFmtId="0" fontId="4" fillId="2" borderId="23" xfId="0" applyFont="1" applyFill="1" applyBorder="1" applyAlignment="1">
      <alignment vertical="center" wrapText="1"/>
    </xf>
    <xf numFmtId="44" fontId="3" fillId="2" borderId="5" xfId="2" applyFont="1" applyFill="1" applyBorder="1" applyAlignment="1">
      <alignment horizontal="right" vertical="center" wrapText="1"/>
    </xf>
    <xf numFmtId="0" fontId="4" fillId="5" borderId="18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vertical="center" wrapText="1"/>
    </xf>
    <xf numFmtId="43" fontId="4" fillId="5" borderId="19" xfId="1" applyFont="1" applyFill="1" applyBorder="1" applyAlignment="1">
      <alignment horizontal="right" vertical="center" wrapText="1"/>
    </xf>
    <xf numFmtId="0" fontId="4" fillId="5" borderId="19" xfId="0" applyFont="1" applyFill="1" applyBorder="1" applyAlignment="1">
      <alignment horizontal="center" vertical="center" wrapText="1"/>
    </xf>
    <xf numFmtId="44" fontId="4" fillId="5" borderId="19" xfId="2" applyFont="1" applyFill="1" applyBorder="1" applyAlignment="1">
      <alignment horizontal="right" vertical="center" wrapText="1"/>
    </xf>
    <xf numFmtId="44" fontId="4" fillId="5" borderId="20" xfId="2" applyFont="1" applyFill="1" applyBorder="1" applyAlignment="1">
      <alignment horizontal="right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vertical="center" wrapText="1"/>
    </xf>
    <xf numFmtId="43" fontId="4" fillId="5" borderId="11" xfId="1" applyFont="1" applyFill="1" applyBorder="1" applyAlignment="1">
      <alignment horizontal="right" vertical="center" wrapText="1"/>
    </xf>
    <xf numFmtId="44" fontId="4" fillId="5" borderId="11" xfId="2" applyFont="1" applyFill="1" applyBorder="1" applyAlignment="1">
      <alignment horizontal="right" vertical="center" wrapText="1"/>
    </xf>
    <xf numFmtId="44" fontId="4" fillId="5" borderId="12" xfId="2" applyFont="1" applyFill="1" applyBorder="1" applyAlignment="1">
      <alignment horizontal="right" vertical="center" wrapText="1"/>
    </xf>
    <xf numFmtId="0" fontId="3" fillId="4" borderId="21" xfId="0" applyFont="1" applyFill="1" applyBorder="1" applyAlignment="1">
      <alignment vertical="center" wrapText="1"/>
    </xf>
    <xf numFmtId="0" fontId="3" fillId="4" borderId="0" xfId="0" applyFont="1" applyFill="1" applyBorder="1" applyAlignment="1">
      <alignment vertical="center" wrapText="1"/>
    </xf>
    <xf numFmtId="43" fontId="4" fillId="4" borderId="0" xfId="1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44" fontId="4" fillId="4" borderId="0" xfId="2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44" fontId="3" fillId="4" borderId="16" xfId="2" applyFont="1" applyFill="1" applyBorder="1" applyAlignment="1">
      <alignment horizontal="center" vertical="center" wrapText="1"/>
    </xf>
    <xf numFmtId="44" fontId="3" fillId="4" borderId="17" xfId="2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vertical="center" wrapText="1"/>
    </xf>
    <xf numFmtId="0" fontId="4" fillId="4" borderId="7" xfId="0" applyFont="1" applyFill="1" applyBorder="1" applyAlignment="1">
      <alignment vertical="center" wrapText="1"/>
    </xf>
    <xf numFmtId="44" fontId="3" fillId="4" borderId="25" xfId="2" applyFont="1" applyFill="1" applyBorder="1" applyAlignment="1">
      <alignment horizontal="right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vertical="center" wrapText="1"/>
    </xf>
    <xf numFmtId="44" fontId="4" fillId="4" borderId="3" xfId="2" applyFont="1" applyFill="1" applyBorder="1" applyAlignment="1">
      <alignment horizontal="right" vertical="center" wrapText="1"/>
    </xf>
    <xf numFmtId="0" fontId="3" fillId="4" borderId="24" xfId="0" applyFont="1" applyFill="1" applyBorder="1" applyAlignment="1">
      <alignment vertical="center" wrapText="1"/>
    </xf>
    <xf numFmtId="0" fontId="3" fillId="4" borderId="29" xfId="0" applyFont="1" applyFill="1" applyBorder="1" applyAlignment="1">
      <alignment vertical="center" wrapText="1"/>
    </xf>
    <xf numFmtId="43" fontId="4" fillId="4" borderId="29" xfId="1" applyFont="1" applyFill="1" applyBorder="1" applyAlignment="1">
      <alignment horizontal="center" vertical="center" wrapText="1"/>
    </xf>
    <xf numFmtId="0" fontId="4" fillId="4" borderId="29" xfId="0" applyFont="1" applyFill="1" applyBorder="1" applyAlignment="1">
      <alignment horizontal="center" vertical="center" wrapText="1"/>
    </xf>
    <xf numFmtId="44" fontId="4" fillId="4" borderId="29" xfId="2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44" fontId="4" fillId="4" borderId="9" xfId="2" applyFont="1" applyFill="1" applyBorder="1" applyAlignment="1">
      <alignment horizontal="right" vertical="center" wrapText="1"/>
    </xf>
    <xf numFmtId="0" fontId="4" fillId="2" borderId="21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44" fontId="3" fillId="2" borderId="30" xfId="2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43" fontId="4" fillId="5" borderId="3" xfId="1" applyFont="1" applyFill="1" applyBorder="1" applyAlignment="1">
      <alignment horizontal="right" vertical="center" wrapText="1"/>
    </xf>
    <xf numFmtId="44" fontId="4" fillId="5" borderId="3" xfId="2" applyFont="1" applyFill="1" applyBorder="1" applyAlignment="1">
      <alignment horizontal="right" vertical="center" wrapText="1"/>
    </xf>
    <xf numFmtId="0" fontId="4" fillId="5" borderId="8" xfId="0" applyFont="1" applyFill="1" applyBorder="1" applyAlignment="1">
      <alignment horizontal="center" vertical="center" wrapText="1"/>
    </xf>
    <xf numFmtId="44" fontId="4" fillId="5" borderId="9" xfId="2" applyFont="1" applyFill="1" applyBorder="1" applyAlignment="1">
      <alignment horizontal="right" vertical="center" wrapText="1"/>
    </xf>
    <xf numFmtId="0" fontId="4" fillId="4" borderId="21" xfId="0" applyFont="1" applyFill="1" applyBorder="1" applyAlignment="1">
      <alignment vertical="center" wrapText="1"/>
    </xf>
    <xf numFmtId="0" fontId="4" fillId="4" borderId="14" xfId="0" applyFont="1" applyFill="1" applyBorder="1" applyAlignment="1">
      <alignment vertical="center" wrapText="1"/>
    </xf>
    <xf numFmtId="44" fontId="3" fillId="4" borderId="30" xfId="2" applyFont="1" applyFill="1" applyBorder="1" applyAlignment="1">
      <alignment horizontal="right" vertical="center" wrapText="1"/>
    </xf>
    <xf numFmtId="10" fontId="3" fillId="4" borderId="17" xfId="3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/>
    <xf numFmtId="0" fontId="0" fillId="0" borderId="0" xfId="0" applyBorder="1"/>
    <xf numFmtId="43" fontId="0" fillId="0" borderId="0" xfId="1" applyFont="1" applyBorder="1"/>
    <xf numFmtId="44" fontId="0" fillId="0" borderId="0" xfId="2" applyFont="1" applyBorder="1"/>
    <xf numFmtId="0" fontId="0" fillId="0" borderId="26" xfId="0" applyBorder="1"/>
    <xf numFmtId="0" fontId="0" fillId="0" borderId="35" xfId="0" applyBorder="1"/>
    <xf numFmtId="0" fontId="5" fillId="0" borderId="24" xfId="0" applyFont="1" applyBorder="1" applyAlignment="1"/>
    <xf numFmtId="0" fontId="5" fillId="0" borderId="29" xfId="0" applyFont="1" applyBorder="1" applyAlignment="1"/>
    <xf numFmtId="0" fontId="0" fillId="0" borderId="24" xfId="0" applyBorder="1"/>
    <xf numFmtId="0" fontId="0" fillId="0" borderId="7" xfId="0" applyBorder="1"/>
    <xf numFmtId="0" fontId="0" fillId="0" borderId="27" xfId="0" applyBorder="1"/>
    <xf numFmtId="0" fontId="0" fillId="0" borderId="29" xfId="0" applyBorder="1"/>
    <xf numFmtId="43" fontId="0" fillId="0" borderId="29" xfId="1" applyFont="1" applyBorder="1"/>
    <xf numFmtId="44" fontId="0" fillId="0" borderId="29" xfId="2" applyFont="1" applyBorder="1"/>
    <xf numFmtId="44" fontId="0" fillId="0" borderId="7" xfId="2" applyFont="1" applyBorder="1"/>
    <xf numFmtId="0" fontId="5" fillId="0" borderId="21" xfId="0" applyFont="1" applyBorder="1" applyAlignment="1"/>
    <xf numFmtId="0" fontId="5" fillId="0" borderId="14" xfId="0" applyFont="1" applyBorder="1" applyAlignment="1"/>
    <xf numFmtId="0" fontId="5" fillId="0" borderId="35" xfId="0" applyFont="1" applyBorder="1" applyAlignment="1"/>
    <xf numFmtId="0" fontId="5" fillId="0" borderId="27" xfId="0" applyFont="1" applyBorder="1" applyAlignment="1"/>
    <xf numFmtId="0" fontId="6" fillId="0" borderId="35" xfId="0" applyFont="1" applyBorder="1" applyAlignment="1">
      <alignment horizontal="left"/>
    </xf>
    <xf numFmtId="0" fontId="8" fillId="0" borderId="35" xfId="0" applyFont="1" applyBorder="1" applyAlignment="1"/>
    <xf numFmtId="0" fontId="8" fillId="0" borderId="26" xfId="0" applyFont="1" applyBorder="1" applyAlignment="1"/>
    <xf numFmtId="0" fontId="6" fillId="0" borderId="35" xfId="0" applyFont="1" applyBorder="1" applyAlignment="1">
      <alignment horizontal="center"/>
    </xf>
    <xf numFmtId="0" fontId="0" fillId="0" borderId="0" xfId="4" applyFont="1" applyProtection="1"/>
    <xf numFmtId="0" fontId="10" fillId="0" borderId="0" xfId="4" applyFont="1" applyAlignment="1" applyProtection="1">
      <alignment horizontal="center"/>
    </xf>
    <xf numFmtId="0" fontId="11" fillId="0" borderId="0" xfId="4" applyFont="1" applyProtection="1"/>
    <xf numFmtId="0" fontId="12" fillId="0" borderId="0" xfId="4" applyFont="1" applyFill="1" applyBorder="1" applyAlignment="1" applyProtection="1">
      <alignment horizontal="left"/>
    </xf>
    <xf numFmtId="0" fontId="14" fillId="0" borderId="38" xfId="4" applyFont="1" applyBorder="1" applyAlignment="1" applyProtection="1">
      <alignment horizontal="center" vertical="center"/>
    </xf>
    <xf numFmtId="10" fontId="14" fillId="8" borderId="38" xfId="4" applyNumberFormat="1" applyFont="1" applyFill="1" applyBorder="1" applyAlignment="1" applyProtection="1">
      <alignment horizontal="center" vertical="center"/>
      <protection locked="0"/>
    </xf>
    <xf numFmtId="10" fontId="14" fillId="0" borderId="38" xfId="4" applyNumberFormat="1" applyFont="1" applyFill="1" applyBorder="1" applyAlignment="1" applyProtection="1">
      <alignment horizontal="center" vertical="center"/>
    </xf>
    <xf numFmtId="0" fontId="14" fillId="0" borderId="38" xfId="4" applyFont="1" applyFill="1" applyBorder="1" applyAlignment="1" applyProtection="1">
      <alignment horizontal="center" vertical="center" wrapText="1"/>
    </xf>
    <xf numFmtId="0" fontId="14" fillId="10" borderId="38" xfId="4" applyFont="1" applyFill="1" applyBorder="1" applyAlignment="1" applyProtection="1">
      <alignment horizontal="center" vertical="center" wrapText="1"/>
    </xf>
    <xf numFmtId="10" fontId="13" fillId="10" borderId="38" xfId="4" applyNumberFormat="1" applyFont="1" applyFill="1" applyBorder="1" applyAlignment="1" applyProtection="1">
      <alignment horizontal="center" vertical="center"/>
    </xf>
    <xf numFmtId="0" fontId="15" fillId="0" borderId="0" xfId="4" applyFont="1" applyBorder="1" applyAlignment="1" applyProtection="1">
      <alignment horizontal="right" vertical="center"/>
    </xf>
    <xf numFmtId="0" fontId="0" fillId="0" borderId="0" xfId="4" applyFont="1" applyBorder="1" applyAlignment="1" applyProtection="1">
      <alignment horizontal="center" vertical="top"/>
    </xf>
    <xf numFmtId="0" fontId="19" fillId="0" borderId="0" xfId="4" applyFont="1" applyBorder="1" applyAlignment="1" applyProtection="1">
      <alignment horizontal="center" vertical="top"/>
    </xf>
    <xf numFmtId="167" fontId="0" fillId="0" borderId="0" xfId="4" applyNumberFormat="1" applyFont="1" applyAlignment="1" applyProtection="1"/>
    <xf numFmtId="0" fontId="11" fillId="0" borderId="40" xfId="4" applyFont="1" applyBorder="1" applyAlignment="1" applyProtection="1">
      <alignment horizontal="left"/>
    </xf>
    <xf numFmtId="0" fontId="0" fillId="0" borderId="40" xfId="4" applyFont="1" applyBorder="1" applyProtection="1"/>
    <xf numFmtId="0" fontId="14" fillId="0" borderId="0" xfId="4" applyFont="1" applyBorder="1" applyProtection="1"/>
    <xf numFmtId="0" fontId="0" fillId="0" borderId="0" xfId="4" applyFont="1" applyBorder="1" applyProtection="1"/>
    <xf numFmtId="0" fontId="11" fillId="0" borderId="0" xfId="5" applyFont="1" applyBorder="1" applyAlignment="1" applyProtection="1">
      <alignment horizontal="left" vertical="top"/>
    </xf>
    <xf numFmtId="0" fontId="0" fillId="0" borderId="0" xfId="4" applyNumberFormat="1" applyFont="1" applyFill="1" applyBorder="1" applyAlignment="1" applyProtection="1">
      <alignment vertical="top"/>
    </xf>
    <xf numFmtId="165" fontId="0" fillId="0" borderId="0" xfId="4" applyNumberFormat="1" applyFont="1" applyFill="1" applyBorder="1" applyAlignment="1" applyProtection="1"/>
    <xf numFmtId="0" fontId="14" fillId="0" borderId="0" xfId="4" applyFont="1" applyProtection="1"/>
    <xf numFmtId="165" fontId="0" fillId="0" borderId="0" xfId="4" applyNumberFormat="1" applyFont="1" applyFill="1" applyBorder="1" applyAlignment="1" applyProtection="1">
      <alignment vertical="top"/>
    </xf>
    <xf numFmtId="0" fontId="0" fillId="0" borderId="36" xfId="0" applyFont="1" applyBorder="1" applyAlignment="1" applyProtection="1">
      <alignment horizontal="center"/>
    </xf>
    <xf numFmtId="0" fontId="4" fillId="4" borderId="0" xfId="0" applyFont="1" applyFill="1" applyBorder="1" applyAlignment="1">
      <alignment vertical="center" wrapText="1"/>
    </xf>
    <xf numFmtId="43" fontId="3" fillId="4" borderId="6" xfId="1" applyFont="1" applyFill="1" applyBorder="1" applyAlignment="1">
      <alignment horizontal="center" vertical="center" wrapText="1"/>
    </xf>
    <xf numFmtId="44" fontId="3" fillId="4" borderId="6" xfId="2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vertical="center" wrapText="1"/>
    </xf>
    <xf numFmtId="43" fontId="4" fillId="5" borderId="13" xfId="1" applyFont="1" applyFill="1" applyBorder="1" applyAlignment="1">
      <alignment horizontal="right" vertical="center" wrapText="1"/>
    </xf>
    <xf numFmtId="44" fontId="4" fillId="5" borderId="13" xfId="2" applyFont="1" applyFill="1" applyBorder="1" applyAlignment="1">
      <alignment horizontal="right" vertical="center" wrapText="1"/>
    </xf>
    <xf numFmtId="0" fontId="3" fillId="2" borderId="34" xfId="0" applyFont="1" applyFill="1" applyBorder="1" applyAlignment="1">
      <alignment vertical="center" wrapText="1"/>
    </xf>
    <xf numFmtId="43" fontId="4" fillId="2" borderId="34" xfId="1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44" fontId="4" fillId="2" borderId="34" xfId="2" applyFont="1" applyFill="1" applyBorder="1" applyAlignment="1">
      <alignment horizontal="center" vertical="center" wrapText="1"/>
    </xf>
    <xf numFmtId="44" fontId="4" fillId="2" borderId="23" xfId="2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4" fontId="4" fillId="2" borderId="1" xfId="2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44" fontId="20" fillId="4" borderId="0" xfId="2" applyFont="1" applyFill="1"/>
    <xf numFmtId="0" fontId="7" fillId="0" borderId="0" xfId="0" applyFont="1" applyBorder="1" applyAlignment="1">
      <alignment vertical="center"/>
    </xf>
    <xf numFmtId="44" fontId="4" fillId="4" borderId="2" xfId="2" applyFont="1" applyFill="1" applyBorder="1" applyAlignment="1">
      <alignment vertical="center" wrapText="1"/>
    </xf>
    <xf numFmtId="44" fontId="20" fillId="4" borderId="5" xfId="2" applyFont="1" applyFill="1" applyBorder="1"/>
    <xf numFmtId="0" fontId="4" fillId="5" borderId="0" xfId="0" applyFont="1" applyFill="1" applyBorder="1" applyAlignment="1">
      <alignment horizontal="center" vertical="center" wrapText="1"/>
    </xf>
    <xf numFmtId="44" fontId="20" fillId="5" borderId="0" xfId="2" applyFont="1" applyFill="1"/>
    <xf numFmtId="44" fontId="20" fillId="5" borderId="0" xfId="2" applyFont="1" applyFill="1" applyBorder="1"/>
    <xf numFmtId="0" fontId="0" fillId="5" borderId="0" xfId="0" applyFill="1" applyBorder="1"/>
    <xf numFmtId="44" fontId="20" fillId="4" borderId="28" xfId="2" applyFont="1" applyFill="1" applyBorder="1"/>
    <xf numFmtId="0" fontId="4" fillId="2" borderId="2" xfId="0" applyFont="1" applyFill="1" applyBorder="1" applyAlignment="1">
      <alignment vertical="center" wrapText="1"/>
    </xf>
    <xf numFmtId="44" fontId="4" fillId="2" borderId="5" xfId="2" applyFont="1" applyFill="1" applyBorder="1" applyAlignment="1">
      <alignment vertical="center" wrapText="1"/>
    </xf>
    <xf numFmtId="44" fontId="4" fillId="2" borderId="41" xfId="2" applyFont="1" applyFill="1" applyBorder="1" applyAlignment="1">
      <alignment vertical="center" wrapText="1"/>
    </xf>
    <xf numFmtId="44" fontId="4" fillId="2" borderId="42" xfId="2" applyFont="1" applyFill="1" applyBorder="1" applyAlignment="1">
      <alignment vertical="center" wrapText="1"/>
    </xf>
    <xf numFmtId="44" fontId="4" fillId="2" borderId="43" xfId="2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vertical="center" wrapText="1"/>
    </xf>
    <xf numFmtId="0" fontId="3" fillId="7" borderId="22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44" fontId="3" fillId="7" borderId="23" xfId="2" applyFont="1" applyFill="1" applyBorder="1" applyAlignment="1">
      <alignment horizontal="center" vertical="center" wrapText="1"/>
    </xf>
    <xf numFmtId="44" fontId="3" fillId="7" borderId="5" xfId="2" applyFont="1" applyFill="1" applyBorder="1" applyAlignment="1">
      <alignment horizontal="center" vertical="center" wrapText="1"/>
    </xf>
    <xf numFmtId="0" fontId="2" fillId="7" borderId="22" xfId="0" applyFont="1" applyFill="1" applyBorder="1" applyAlignment="1">
      <alignment horizontal="right"/>
    </xf>
    <xf numFmtId="0" fontId="2" fillId="6" borderId="44" xfId="0" applyFont="1" applyFill="1" applyBorder="1" applyAlignment="1">
      <alignment horizontal="center"/>
    </xf>
    <xf numFmtId="0" fontId="2" fillId="6" borderId="45" xfId="0" applyFont="1" applyFill="1" applyBorder="1" applyAlignment="1">
      <alignment horizontal="center"/>
    </xf>
    <xf numFmtId="9" fontId="0" fillId="6" borderId="3" xfId="3" applyFont="1" applyFill="1" applyBorder="1"/>
    <xf numFmtId="0" fontId="0" fillId="6" borderId="3" xfId="0" applyFill="1" applyBorder="1"/>
    <xf numFmtId="44" fontId="0" fillId="6" borderId="3" xfId="0" applyNumberFormat="1" applyFill="1" applyBorder="1"/>
    <xf numFmtId="0" fontId="2" fillId="7" borderId="48" xfId="0" applyFont="1" applyFill="1" applyBorder="1" applyAlignment="1">
      <alignment horizontal="center"/>
    </xf>
    <xf numFmtId="0" fontId="2" fillId="7" borderId="49" xfId="0" applyFont="1" applyFill="1" applyBorder="1" applyAlignment="1">
      <alignment horizontal="center"/>
    </xf>
    <xf numFmtId="9" fontId="0" fillId="7" borderId="3" xfId="3" applyFont="1" applyFill="1" applyBorder="1"/>
    <xf numFmtId="44" fontId="0" fillId="7" borderId="3" xfId="0" applyNumberFormat="1" applyFill="1" applyBorder="1"/>
    <xf numFmtId="0" fontId="0" fillId="7" borderId="3" xfId="0" applyFill="1" applyBorder="1"/>
    <xf numFmtId="10" fontId="0" fillId="7" borderId="18" xfId="3" applyNumberFormat="1" applyFont="1" applyFill="1" applyBorder="1"/>
    <xf numFmtId="44" fontId="2" fillId="7" borderId="20" xfId="2" applyFont="1" applyFill="1" applyBorder="1"/>
    <xf numFmtId="10" fontId="0" fillId="7" borderId="10" xfId="3" applyNumberFormat="1" applyFont="1" applyFill="1" applyBorder="1"/>
    <xf numFmtId="44" fontId="2" fillId="7" borderId="12" xfId="2" applyFont="1" applyFill="1" applyBorder="1"/>
    <xf numFmtId="10" fontId="0" fillId="6" borderId="18" xfId="3" applyNumberFormat="1" applyFont="1" applyFill="1" applyBorder="1"/>
    <xf numFmtId="44" fontId="2" fillId="6" borderId="20" xfId="2" applyFont="1" applyFill="1" applyBorder="1"/>
    <xf numFmtId="10" fontId="0" fillId="6" borderId="10" xfId="3" applyNumberFormat="1" applyFont="1" applyFill="1" applyBorder="1"/>
    <xf numFmtId="44" fontId="2" fillId="6" borderId="12" xfId="2" applyFont="1" applyFill="1" applyBorder="1"/>
    <xf numFmtId="44" fontId="2" fillId="7" borderId="46" xfId="2" applyFont="1" applyFill="1" applyBorder="1"/>
    <xf numFmtId="44" fontId="2" fillId="7" borderId="47" xfId="2" applyFont="1" applyFill="1" applyBorder="1"/>
    <xf numFmtId="0" fontId="3" fillId="4" borderId="3" xfId="0" applyFont="1" applyFill="1" applyBorder="1" applyAlignment="1">
      <alignment vertical="center" wrapText="1"/>
    </xf>
    <xf numFmtId="44" fontId="3" fillId="4" borderId="3" xfId="2" applyFont="1" applyFill="1" applyBorder="1" applyAlignment="1">
      <alignment vertical="center" wrapText="1"/>
    </xf>
    <xf numFmtId="44" fontId="20" fillId="7" borderId="22" xfId="0" applyNumberFormat="1" applyFont="1" applyFill="1" applyBorder="1" applyAlignment="1"/>
    <xf numFmtId="44" fontId="5" fillId="0" borderId="14" xfId="2" applyFont="1" applyBorder="1" applyAlignment="1"/>
    <xf numFmtId="44" fontId="5" fillId="0" borderId="27" xfId="2" applyFont="1" applyBorder="1" applyAlignment="1"/>
    <xf numFmtId="0" fontId="4" fillId="4" borderId="29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right" vertical="center" wrapText="1"/>
    </xf>
    <xf numFmtId="0" fontId="4" fillId="2" borderId="19" xfId="0" applyFont="1" applyFill="1" applyBorder="1" applyAlignment="1">
      <alignment horizontal="right" vertical="center" wrapText="1"/>
    </xf>
    <xf numFmtId="0" fontId="4" fillId="4" borderId="3" xfId="0" applyFont="1" applyFill="1" applyBorder="1" applyAlignment="1">
      <alignment horizontal="right" vertical="center" wrapText="1"/>
    </xf>
    <xf numFmtId="8" fontId="4" fillId="4" borderId="3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right" vertical="center" wrapText="1"/>
    </xf>
    <xf numFmtId="44" fontId="3" fillId="7" borderId="28" xfId="2" applyFont="1" applyFill="1" applyBorder="1" applyAlignment="1">
      <alignment horizontal="right" vertical="center" wrapText="1"/>
    </xf>
    <xf numFmtId="17" fontId="5" fillId="0" borderId="35" xfId="0" applyNumberFormat="1" applyFont="1" applyBorder="1" applyAlignment="1"/>
    <xf numFmtId="0" fontId="14" fillId="4" borderId="18" xfId="0" applyFont="1" applyFill="1" applyBorder="1" applyAlignment="1">
      <alignment horizontal="center" vertical="center" wrapText="1"/>
    </xf>
    <xf numFmtId="0" fontId="14" fillId="4" borderId="19" xfId="0" applyFont="1" applyFill="1" applyBorder="1" applyAlignment="1">
      <alignment horizontal="center" vertical="center" wrapText="1"/>
    </xf>
    <xf numFmtId="0" fontId="14" fillId="4" borderId="19" xfId="0" applyFont="1" applyFill="1" applyBorder="1" applyAlignment="1">
      <alignment vertical="center" wrapText="1"/>
    </xf>
    <xf numFmtId="4" fontId="14" fillId="4" borderId="19" xfId="0" applyNumberFormat="1" applyFont="1" applyFill="1" applyBorder="1" applyAlignment="1">
      <alignment horizontal="right" vertical="center" wrapText="1"/>
    </xf>
    <xf numFmtId="8" fontId="14" fillId="4" borderId="19" xfId="0" applyNumberFormat="1" applyFont="1" applyFill="1" applyBorder="1" applyAlignment="1">
      <alignment horizontal="right" vertical="center" wrapText="1"/>
    </xf>
    <xf numFmtId="44" fontId="14" fillId="4" borderId="19" xfId="2" applyFont="1" applyFill="1" applyBorder="1" applyAlignment="1">
      <alignment horizontal="right" vertical="center" wrapText="1"/>
    </xf>
    <xf numFmtId="44" fontId="14" fillId="4" borderId="20" xfId="2" applyFont="1" applyFill="1" applyBorder="1" applyAlignment="1">
      <alignment horizontal="right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vertical="center" wrapText="1"/>
    </xf>
    <xf numFmtId="0" fontId="14" fillId="4" borderId="3" xfId="0" applyFont="1" applyFill="1" applyBorder="1" applyAlignment="1">
      <alignment horizontal="right" vertical="center" wrapText="1"/>
    </xf>
    <xf numFmtId="8" fontId="14" fillId="4" borderId="3" xfId="0" applyNumberFormat="1" applyFont="1" applyFill="1" applyBorder="1" applyAlignment="1">
      <alignment horizontal="right" vertical="center" wrapText="1"/>
    </xf>
    <xf numFmtId="44" fontId="14" fillId="4" borderId="3" xfId="2" applyFont="1" applyFill="1" applyBorder="1" applyAlignment="1">
      <alignment horizontal="right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vertical="center" wrapText="1"/>
    </xf>
    <xf numFmtId="0" fontId="14" fillId="5" borderId="3" xfId="0" applyFont="1" applyFill="1" applyBorder="1" applyAlignment="1">
      <alignment horizontal="right" vertical="center" wrapText="1"/>
    </xf>
    <xf numFmtId="44" fontId="14" fillId="5" borderId="3" xfId="2" applyFont="1" applyFill="1" applyBorder="1" applyAlignment="1">
      <alignment horizontal="right" vertical="center" wrapText="1"/>
    </xf>
    <xf numFmtId="0" fontId="14" fillId="4" borderId="10" xfId="0" applyFont="1" applyFill="1" applyBorder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 wrapText="1"/>
    </xf>
    <xf numFmtId="0" fontId="14" fillId="4" borderId="11" xfId="0" applyFont="1" applyFill="1" applyBorder="1" applyAlignment="1">
      <alignment vertical="center" wrapText="1"/>
    </xf>
    <xf numFmtId="0" fontId="14" fillId="4" borderId="11" xfId="0" applyFont="1" applyFill="1" applyBorder="1" applyAlignment="1">
      <alignment horizontal="right" vertical="center" wrapText="1"/>
    </xf>
    <xf numFmtId="8" fontId="14" fillId="4" borderId="11" xfId="0" applyNumberFormat="1" applyFont="1" applyFill="1" applyBorder="1" applyAlignment="1">
      <alignment horizontal="right" vertical="center" wrapText="1"/>
    </xf>
    <xf numFmtId="44" fontId="14" fillId="4" borderId="11" xfId="2" applyFont="1" applyFill="1" applyBorder="1" applyAlignment="1">
      <alignment horizontal="right" vertical="center" wrapText="1"/>
    </xf>
    <xf numFmtId="44" fontId="14" fillId="4" borderId="12" xfId="2" applyFont="1" applyFill="1" applyBorder="1" applyAlignment="1">
      <alignment horizontal="right" vertical="center" wrapText="1"/>
    </xf>
    <xf numFmtId="0" fontId="4" fillId="4" borderId="50" xfId="0" applyFont="1" applyFill="1" applyBorder="1" applyAlignment="1">
      <alignment horizontal="center" vertical="center" wrapText="1"/>
    </xf>
    <xf numFmtId="0" fontId="4" fillId="4" borderId="50" xfId="0" applyFont="1" applyFill="1" applyBorder="1" applyAlignment="1">
      <alignment vertical="center" wrapText="1"/>
    </xf>
    <xf numFmtId="0" fontId="4" fillId="4" borderId="50" xfId="0" applyFont="1" applyFill="1" applyBorder="1" applyAlignment="1">
      <alignment horizontal="right" vertical="center" wrapText="1"/>
    </xf>
    <xf numFmtId="44" fontId="4" fillId="4" borderId="50" xfId="2" applyFont="1" applyFill="1" applyBorder="1" applyAlignment="1">
      <alignment horizontal="right" vertical="center" wrapText="1"/>
    </xf>
    <xf numFmtId="0" fontId="3" fillId="2" borderId="22" xfId="0" applyFont="1" applyFill="1" applyBorder="1" applyAlignment="1">
      <alignment vertical="center" wrapText="1"/>
    </xf>
    <xf numFmtId="0" fontId="4" fillId="2" borderId="34" xfId="0" applyFont="1" applyFill="1" applyBorder="1" applyAlignment="1">
      <alignment vertical="center" wrapText="1"/>
    </xf>
    <xf numFmtId="0" fontId="4" fillId="2" borderId="48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4" fillId="5" borderId="50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vertical="center" wrapText="1"/>
    </xf>
    <xf numFmtId="0" fontId="4" fillId="2" borderId="50" xfId="0" applyFont="1" applyFill="1" applyBorder="1" applyAlignment="1">
      <alignment horizontal="right" vertical="center" wrapText="1"/>
    </xf>
    <xf numFmtId="44" fontId="4" fillId="2" borderId="50" xfId="2" applyFont="1" applyFill="1" applyBorder="1" applyAlignment="1">
      <alignment horizontal="right" vertical="center" wrapText="1"/>
    </xf>
    <xf numFmtId="44" fontId="4" fillId="2" borderId="49" xfId="2" applyFont="1" applyFill="1" applyBorder="1" applyAlignment="1">
      <alignment horizontal="right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vertical="center" wrapText="1"/>
    </xf>
    <xf numFmtId="0" fontId="4" fillId="4" borderId="13" xfId="0" applyFont="1" applyFill="1" applyBorder="1" applyAlignment="1">
      <alignment horizontal="right" vertical="center" wrapText="1"/>
    </xf>
    <xf numFmtId="44" fontId="4" fillId="4" borderId="13" xfId="2" applyFont="1" applyFill="1" applyBorder="1" applyAlignment="1">
      <alignment horizontal="right" vertical="center" wrapText="1"/>
    </xf>
    <xf numFmtId="0" fontId="3" fillId="4" borderId="22" xfId="0" applyFont="1" applyFill="1" applyBorder="1" applyAlignment="1">
      <alignment vertical="center" wrapText="1"/>
    </xf>
    <xf numFmtId="0" fontId="4" fillId="4" borderId="22" xfId="0" applyFont="1" applyFill="1" applyBorder="1" applyAlignment="1">
      <alignment vertical="center" wrapText="1"/>
    </xf>
    <xf numFmtId="0" fontId="4" fillId="4" borderId="23" xfId="0" applyFont="1" applyFill="1" applyBorder="1" applyAlignment="1">
      <alignment vertical="center" wrapText="1"/>
    </xf>
    <xf numFmtId="0" fontId="4" fillId="4" borderId="34" xfId="0" applyFont="1" applyFill="1" applyBorder="1" applyAlignment="1">
      <alignment vertical="center" wrapText="1"/>
    </xf>
    <xf numFmtId="0" fontId="3" fillId="4" borderId="34" xfId="0" applyFont="1" applyFill="1" applyBorder="1" applyAlignment="1">
      <alignment vertical="center" wrapText="1"/>
    </xf>
    <xf numFmtId="43" fontId="4" fillId="4" borderId="34" xfId="1" applyFont="1" applyFill="1" applyBorder="1" applyAlignment="1">
      <alignment horizontal="center" vertical="center" wrapText="1"/>
    </xf>
    <xf numFmtId="0" fontId="4" fillId="4" borderId="34" xfId="0" applyFont="1" applyFill="1" applyBorder="1" applyAlignment="1">
      <alignment horizontal="center" vertical="center" wrapText="1"/>
    </xf>
    <xf numFmtId="44" fontId="4" fillId="4" borderId="34" xfId="2" applyFont="1" applyFill="1" applyBorder="1" applyAlignment="1">
      <alignment horizontal="center" vertical="center" wrapText="1"/>
    </xf>
    <xf numFmtId="44" fontId="3" fillId="4" borderId="5" xfId="2" applyFont="1" applyFill="1" applyBorder="1" applyAlignment="1">
      <alignment horizontal="right" vertical="center" wrapText="1"/>
    </xf>
    <xf numFmtId="0" fontId="14" fillId="4" borderId="50" xfId="0" applyFont="1" applyFill="1" applyBorder="1" applyAlignment="1">
      <alignment horizontal="center" vertical="center" wrapText="1"/>
    </xf>
    <xf numFmtId="0" fontId="14" fillId="4" borderId="50" xfId="0" applyFont="1" applyFill="1" applyBorder="1" applyAlignment="1">
      <alignment vertical="center" wrapText="1"/>
    </xf>
    <xf numFmtId="0" fontId="14" fillId="4" borderId="50" xfId="0" applyFont="1" applyFill="1" applyBorder="1" applyAlignment="1">
      <alignment horizontal="right" vertical="center" wrapText="1"/>
    </xf>
    <xf numFmtId="8" fontId="14" fillId="4" borderId="50" xfId="0" applyNumberFormat="1" applyFont="1" applyFill="1" applyBorder="1" applyAlignment="1">
      <alignment horizontal="right" vertical="center" wrapText="1"/>
    </xf>
    <xf numFmtId="44" fontId="14" fillId="4" borderId="50" xfId="2" applyFont="1" applyFill="1" applyBorder="1" applyAlignment="1">
      <alignment horizontal="right" vertical="center" wrapText="1"/>
    </xf>
    <xf numFmtId="0" fontId="3" fillId="5" borderId="22" xfId="0" applyFont="1" applyFill="1" applyBorder="1" applyAlignment="1">
      <alignment vertical="center" wrapText="1"/>
    </xf>
    <xf numFmtId="0" fontId="4" fillId="5" borderId="22" xfId="0" applyFont="1" applyFill="1" applyBorder="1" applyAlignment="1">
      <alignment vertical="center" wrapText="1"/>
    </xf>
    <xf numFmtId="0" fontId="4" fillId="5" borderId="23" xfId="0" applyFont="1" applyFill="1" applyBorder="1" applyAlignment="1">
      <alignment vertical="center" wrapText="1"/>
    </xf>
    <xf numFmtId="0" fontId="4" fillId="5" borderId="34" xfId="0" applyFont="1" applyFill="1" applyBorder="1" applyAlignment="1">
      <alignment vertical="center" wrapText="1"/>
    </xf>
    <xf numFmtId="0" fontId="3" fillId="5" borderId="34" xfId="0" applyFont="1" applyFill="1" applyBorder="1" applyAlignment="1">
      <alignment vertical="center" wrapText="1"/>
    </xf>
    <xf numFmtId="43" fontId="4" fillId="5" borderId="34" xfId="1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44" fontId="4" fillId="5" borderId="34" xfId="2" applyFont="1" applyFill="1" applyBorder="1" applyAlignment="1">
      <alignment horizontal="center" vertical="center" wrapText="1"/>
    </xf>
    <xf numFmtId="44" fontId="3" fillId="5" borderId="5" xfId="2" applyFont="1" applyFill="1" applyBorder="1" applyAlignment="1">
      <alignment horizontal="right" vertical="center" wrapText="1"/>
    </xf>
    <xf numFmtId="0" fontId="14" fillId="4" borderId="8" xfId="0" applyFont="1" applyFill="1" applyBorder="1" applyAlignment="1">
      <alignment horizontal="center" vertical="center" wrapText="1"/>
    </xf>
    <xf numFmtId="44" fontId="14" fillId="4" borderId="9" xfId="2" applyFont="1" applyFill="1" applyBorder="1" applyAlignment="1">
      <alignment horizontal="right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right" vertical="center" wrapText="1"/>
    </xf>
    <xf numFmtId="44" fontId="14" fillId="5" borderId="13" xfId="2" applyFont="1" applyFill="1" applyBorder="1" applyAlignment="1">
      <alignment horizontal="right" vertical="center" wrapText="1"/>
    </xf>
    <xf numFmtId="0" fontId="7" fillId="0" borderId="27" xfId="0" applyFont="1" applyBorder="1" applyAlignment="1">
      <alignment vertical="center"/>
    </xf>
    <xf numFmtId="0" fontId="14" fillId="5" borderId="8" xfId="0" applyFont="1" applyFill="1" applyBorder="1" applyAlignment="1">
      <alignment horizontal="center" vertical="center" wrapText="1"/>
    </xf>
    <xf numFmtId="43" fontId="14" fillId="5" borderId="3" xfId="1" applyFont="1" applyFill="1" applyBorder="1" applyAlignment="1">
      <alignment horizontal="right" vertical="center" wrapText="1"/>
    </xf>
    <xf numFmtId="44" fontId="14" fillId="5" borderId="9" xfId="2" applyFont="1" applyFill="1" applyBorder="1" applyAlignment="1">
      <alignment horizontal="right" vertical="center" wrapText="1"/>
    </xf>
    <xf numFmtId="17" fontId="8" fillId="0" borderId="27" xfId="0" applyNumberFormat="1" applyFont="1" applyBorder="1" applyAlignment="1">
      <alignment horizontal="center"/>
    </xf>
    <xf numFmtId="0" fontId="3" fillId="7" borderId="31" xfId="0" applyFont="1" applyFill="1" applyBorder="1" applyAlignment="1">
      <alignment horizontal="right" vertical="center" wrapText="1"/>
    </xf>
    <xf numFmtId="0" fontId="3" fillId="7" borderId="32" xfId="0" applyFont="1" applyFill="1" applyBorder="1" applyAlignment="1">
      <alignment horizontal="right" vertical="center" wrapText="1"/>
    </xf>
    <xf numFmtId="0" fontId="3" fillId="7" borderId="33" xfId="0" applyFont="1" applyFill="1" applyBorder="1" applyAlignment="1">
      <alignment horizontal="right" vertical="center" wrapText="1"/>
    </xf>
    <xf numFmtId="0" fontId="7" fillId="0" borderId="24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3" fontId="0" fillId="0" borderId="37" xfId="4" applyNumberFormat="1" applyFont="1" applyFill="1" applyBorder="1" applyAlignment="1" applyProtection="1">
      <alignment horizontal="left" vertical="top" wrapText="1"/>
    </xf>
    <xf numFmtId="0" fontId="0" fillId="0" borderId="37" xfId="4" applyFont="1" applyFill="1" applyBorder="1" applyAlignment="1" applyProtection="1">
      <alignment horizontal="left" vertical="top" wrapText="1"/>
    </xf>
    <xf numFmtId="0" fontId="0" fillId="0" borderId="36" xfId="0" applyFont="1" applyBorder="1" applyAlignment="1" applyProtection="1">
      <alignment horizontal="center"/>
    </xf>
    <xf numFmtId="0" fontId="11" fillId="0" borderId="37" xfId="0" applyFont="1" applyBorder="1" applyAlignment="1" applyProtection="1">
      <alignment horizontal="center"/>
    </xf>
    <xf numFmtId="0" fontId="11" fillId="0" borderId="36" xfId="5" applyFont="1" applyBorder="1" applyAlignment="1" applyProtection="1">
      <alignment horizontal="left" vertical="top"/>
    </xf>
    <xf numFmtId="0" fontId="12" fillId="0" borderId="37" xfId="6" applyNumberFormat="1" applyFont="1" applyFill="1" applyBorder="1" applyAlignment="1" applyProtection="1">
      <alignment horizontal="left" wrapText="1"/>
    </xf>
    <xf numFmtId="0" fontId="12" fillId="0" borderId="38" xfId="4" applyFont="1" applyFill="1" applyBorder="1" applyAlignment="1" applyProtection="1">
      <alignment horizontal="left" wrapText="1"/>
    </xf>
    <xf numFmtId="10" fontId="12" fillId="8" borderId="38" xfId="4" applyNumberFormat="1" applyFont="1" applyFill="1" applyBorder="1" applyAlignment="1" applyProtection="1">
      <alignment horizontal="center"/>
      <protection locked="0"/>
    </xf>
    <xf numFmtId="0" fontId="12" fillId="0" borderId="38" xfId="4" applyFont="1" applyFill="1" applyBorder="1" applyAlignment="1" applyProtection="1">
      <alignment horizontal="left"/>
    </xf>
    <xf numFmtId="0" fontId="10" fillId="0" borderId="38" xfId="4" applyFont="1" applyBorder="1" applyAlignment="1" applyProtection="1">
      <alignment horizontal="center"/>
    </xf>
    <xf numFmtId="164" fontId="12" fillId="9" borderId="37" xfId="6" applyFont="1" applyFill="1" applyBorder="1" applyAlignment="1" applyProtection="1">
      <alignment horizontal="left"/>
      <protection locked="0"/>
    </xf>
    <xf numFmtId="0" fontId="13" fillId="0" borderId="38" xfId="4" applyFont="1" applyBorder="1" applyAlignment="1" applyProtection="1">
      <alignment horizontal="center" vertical="center"/>
    </xf>
    <xf numFmtId="4" fontId="13" fillId="0" borderId="38" xfId="4" applyNumberFormat="1" applyFont="1" applyFill="1" applyBorder="1" applyAlignment="1" applyProtection="1">
      <alignment horizontal="center" vertical="center" wrapText="1"/>
    </xf>
    <xf numFmtId="0" fontId="0" fillId="0" borderId="0" xfId="4" applyFont="1" applyBorder="1" applyAlignment="1" applyProtection="1">
      <alignment horizontal="center" vertical="center"/>
    </xf>
    <xf numFmtId="0" fontId="0" fillId="0" borderId="38" xfId="4" applyFont="1" applyBorder="1" applyAlignment="1" applyProtection="1">
      <alignment horizontal="center" vertical="center" wrapText="1"/>
    </xf>
    <xf numFmtId="0" fontId="14" fillId="10" borderId="38" xfId="4" applyFont="1" applyFill="1" applyBorder="1" applyAlignment="1" applyProtection="1">
      <alignment horizontal="center" vertical="center" wrapText="1"/>
    </xf>
    <xf numFmtId="0" fontId="16" fillId="0" borderId="0" xfId="4" applyFont="1" applyBorder="1" applyAlignment="1" applyProtection="1">
      <alignment horizontal="left" vertical="center" indent="1"/>
    </xf>
    <xf numFmtId="0" fontId="0" fillId="0" borderId="40" xfId="4" applyFont="1" applyBorder="1" applyAlignment="1" applyProtection="1">
      <alignment horizontal="left" vertical="center"/>
    </xf>
    <xf numFmtId="0" fontId="17" fillId="0" borderId="0" xfId="0" applyFont="1" applyBorder="1" applyAlignment="1" applyProtection="1">
      <alignment horizontal="right" vertical="center"/>
    </xf>
    <xf numFmtId="0" fontId="18" fillId="0" borderId="0" xfId="0" applyFont="1" applyBorder="1" applyAlignment="1" applyProtection="1">
      <alignment horizontal="center"/>
    </xf>
    <xf numFmtId="0" fontId="17" fillId="0" borderId="0" xfId="0" applyFont="1" applyBorder="1" applyAlignment="1" applyProtection="1">
      <alignment horizontal="left" vertical="center"/>
    </xf>
    <xf numFmtId="0" fontId="17" fillId="0" borderId="0" xfId="0" applyFont="1" applyBorder="1" applyAlignment="1" applyProtection="1">
      <alignment horizontal="center" vertical="top"/>
    </xf>
    <xf numFmtId="0" fontId="12" fillId="0" borderId="38" xfId="4" applyFont="1" applyBorder="1" applyAlignment="1" applyProtection="1">
      <alignment horizontal="left" vertical="center" wrapText="1"/>
    </xf>
    <xf numFmtId="49" fontId="0" fillId="8" borderId="38" xfId="4" applyNumberFormat="1" applyFont="1" applyFill="1" applyBorder="1" applyAlignment="1" applyProtection="1">
      <alignment horizontal="left" vertical="top" wrapText="1"/>
      <protection locked="0"/>
    </xf>
    <xf numFmtId="165" fontId="0" fillId="0" borderId="39" xfId="4" applyNumberFormat="1" applyFont="1" applyFill="1" applyBorder="1" applyAlignment="1" applyProtection="1">
      <alignment horizontal="left"/>
    </xf>
    <xf numFmtId="166" fontId="0" fillId="0" borderId="39" xfId="4" applyNumberFormat="1" applyFont="1" applyFill="1" applyBorder="1" applyAlignment="1" applyProtection="1">
      <alignment horizontal="left"/>
    </xf>
    <xf numFmtId="0" fontId="11" fillId="0" borderId="0" xfId="4" applyFont="1" applyBorder="1" applyAlignment="1" applyProtection="1">
      <alignment horizontal="left" vertical="center"/>
    </xf>
    <xf numFmtId="0" fontId="13" fillId="0" borderId="0" xfId="4" applyFont="1" applyBorder="1" applyAlignment="1" applyProtection="1">
      <alignment horizontal="left" vertical="center"/>
    </xf>
    <xf numFmtId="0" fontId="2" fillId="7" borderId="22" xfId="0" applyFont="1" applyFill="1" applyBorder="1" applyAlignment="1">
      <alignment horizontal="right"/>
    </xf>
    <xf numFmtId="0" fontId="2" fillId="7" borderId="23" xfId="0" applyFont="1" applyFill="1" applyBorder="1" applyAlignment="1">
      <alignment horizontal="right"/>
    </xf>
    <xf numFmtId="0" fontId="2" fillId="7" borderId="34" xfId="0" applyFont="1" applyFill="1" applyBorder="1" applyAlignment="1">
      <alignment horizontal="center"/>
    </xf>
    <xf numFmtId="0" fontId="2" fillId="7" borderId="2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 vertical="center" wrapText="1"/>
    </xf>
    <xf numFmtId="0" fontId="3" fillId="7" borderId="25" xfId="0" applyFont="1" applyFill="1" applyBorder="1" applyAlignment="1">
      <alignment horizontal="center" vertical="center" wrapText="1"/>
    </xf>
    <xf numFmtId="0" fontId="3" fillId="7" borderId="30" xfId="0" applyFont="1" applyFill="1" applyBorder="1" applyAlignment="1">
      <alignment horizontal="center" vertical="center" wrapText="1"/>
    </xf>
    <xf numFmtId="0" fontId="3" fillId="7" borderId="24" xfId="0" applyFont="1" applyFill="1" applyBorder="1" applyAlignment="1">
      <alignment horizontal="center" vertical="center" wrapText="1"/>
    </xf>
    <xf numFmtId="0" fontId="3" fillId="7" borderId="7" xfId="0" applyFont="1" applyFill="1" applyBorder="1" applyAlignment="1">
      <alignment horizontal="center" vertical="center" wrapText="1"/>
    </xf>
    <xf numFmtId="0" fontId="3" fillId="7" borderId="21" xfId="0" applyFont="1" applyFill="1" applyBorder="1" applyAlignment="1">
      <alignment horizontal="center" vertical="center" wrapText="1"/>
    </xf>
    <xf numFmtId="0" fontId="3" fillId="7" borderId="14" xfId="0" applyFont="1" applyFill="1" applyBorder="1" applyAlignment="1">
      <alignment horizontal="center" vertical="center" wrapText="1"/>
    </xf>
    <xf numFmtId="44" fontId="3" fillId="7" borderId="24" xfId="2" applyFont="1" applyFill="1" applyBorder="1" applyAlignment="1">
      <alignment horizontal="center" vertical="center" wrapText="1"/>
    </xf>
    <xf numFmtId="44" fontId="3" fillId="7" borderId="21" xfId="2" applyFont="1" applyFill="1" applyBorder="1" applyAlignment="1">
      <alignment horizontal="center" vertical="center" wrapText="1"/>
    </xf>
    <xf numFmtId="0" fontId="2" fillId="6" borderId="44" xfId="0" applyFont="1" applyFill="1" applyBorder="1" applyAlignment="1">
      <alignment horizontal="center"/>
    </xf>
    <xf numFmtId="0" fontId="2" fillId="6" borderId="45" xfId="0" applyFont="1" applyFill="1" applyBorder="1" applyAlignment="1">
      <alignment horizontal="center"/>
    </xf>
  </cellXfs>
  <cellStyles count="7">
    <cellStyle name="Moeda" xfId="2" builtinId="4"/>
    <cellStyle name="Moeda_Composicao BDI v2.1" xfId="6"/>
    <cellStyle name="Normal" xfId="0" builtinId="0"/>
    <cellStyle name="Normal 2" xfId="4"/>
    <cellStyle name="Normal_FICHA DE VERIFICAÇÃO PRELIMINAR - Plano R" xfId="5"/>
    <cellStyle name="Porcentagem" xfId="3" builtinId="5"/>
    <cellStyle name="Vírgula" xfId="1" builtinId="3"/>
  </cellStyles>
  <dxfs count="2">
    <dxf>
      <font>
        <b/>
        <i val="0"/>
        <condense val="0"/>
        <extend val="0"/>
      </font>
    </dxf>
    <dxf>
      <font>
        <b/>
        <i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 style="thin">
          <color indexed="64"/>
        </top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52916</xdr:colOff>
      <xdr:row>0</xdr:row>
      <xdr:rowOff>116416</xdr:rowOff>
    </xdr:from>
    <xdr:to>
      <xdr:col>2</xdr:col>
      <xdr:colOff>852772</xdr:colOff>
      <xdr:row>1</xdr:row>
      <xdr:rowOff>455083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16" y="116416"/>
          <a:ext cx="2524939" cy="635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142876</xdr:rowOff>
    </xdr:from>
    <xdr:to>
      <xdr:col>3</xdr:col>
      <xdr:colOff>79376</xdr:colOff>
      <xdr:row>3</xdr:row>
      <xdr:rowOff>1778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142876"/>
          <a:ext cx="1841500" cy="4621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206375</xdr:rowOff>
    </xdr:from>
    <xdr:to>
      <xdr:col>1</xdr:col>
      <xdr:colOff>1150085</xdr:colOff>
      <xdr:row>1</xdr:row>
      <xdr:rowOff>492125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206375"/>
          <a:ext cx="2277210" cy="5715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603250</xdr:colOff>
      <xdr:row>0</xdr:row>
      <xdr:rowOff>222250</xdr:rowOff>
    </xdr:from>
    <xdr:to>
      <xdr:col>2</xdr:col>
      <xdr:colOff>911960</xdr:colOff>
      <xdr:row>1</xdr:row>
      <xdr:rowOff>508000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250" y="222250"/>
          <a:ext cx="2277210" cy="571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emazzetto/Desktop/-%20obras%202020%20-%20albertino%20last&#243;ria%20-%20tr&#234;s%20pontes/PT%201066.052-45/PLANILHA%20M&#218;LTIPLA%20V3.0.5%20-%20PT%201066.052-45-2019%20-%20Ch&#225;cara%20das%20&#225;guas%20-%20trecho%20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  <sheetName val="Plan1"/>
    </sheetNames>
    <sheetDataSet>
      <sheetData sheetId="0"/>
      <sheetData sheetId="1"/>
      <sheetData sheetId="2"/>
      <sheetData sheetId="3">
        <row r="138">
          <cell r="A138" t="str">
            <v>(SELECIONAR)</v>
          </cell>
        </row>
        <row r="139">
          <cell r="A139" t="str">
            <v>Construção e Reforma de Edifícios</v>
          </cell>
        </row>
        <row r="140">
          <cell r="A140" t="str">
            <v>Construção de Praças Urbanas, Rodovias, Ferrovias e recapeamento e pavimentação de vias urbanas</v>
          </cell>
        </row>
        <row r="141">
          <cell r="A141" t="str">
            <v>Construção de Redes de Abastecimento de Água, Coleta de Esgoto</v>
          </cell>
        </row>
        <row r="142">
          <cell r="A142" t="str">
            <v>Construção e Manutenção de Estações e Redes de Distribuição de Energia Elétrica</v>
          </cell>
        </row>
        <row r="143">
          <cell r="A143" t="str">
            <v>Obras Portuárias, Marítimas e Fluviais</v>
          </cell>
        </row>
        <row r="144">
          <cell r="A144" t="str">
            <v>Fornecimento de Materiais e Equipamentos (aquisição indireta - em conjunto com licitação de obras)</v>
          </cell>
        </row>
        <row r="145">
          <cell r="A145" t="str">
            <v>Fornecimento de Materiais e Equipamentos (aquisição direta)</v>
          </cell>
        </row>
        <row r="146">
          <cell r="A146" t="str">
            <v>Estudos e Projetos, Planos e Gerenciamento e outros correlatos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3"/>
  <sheetViews>
    <sheetView tabSelected="1" view="pageBreakPreview" topLeftCell="A10" zoomScale="90" zoomScaleNormal="100" zoomScaleSheetLayoutView="90" workbookViewId="0">
      <selection activeCell="O12" sqref="O12"/>
    </sheetView>
  </sheetViews>
  <sheetFormatPr defaultRowHeight="15" x14ac:dyDescent="0.25"/>
  <cols>
    <col min="1" max="1" width="10.42578125" customWidth="1"/>
    <col min="2" max="2" width="15.42578125" customWidth="1"/>
    <col min="3" max="4" width="14" customWidth="1"/>
    <col min="5" max="5" width="43.85546875" customWidth="1"/>
    <col min="6" max="6" width="10.140625" style="4" bestFit="1" customWidth="1"/>
    <col min="8" max="8" width="13.5703125" style="5" bestFit="1" customWidth="1"/>
    <col min="9" max="9" width="20.42578125" style="5" bestFit="1" customWidth="1"/>
    <col min="10" max="10" width="20.85546875" style="5" bestFit="1" customWidth="1"/>
  </cols>
  <sheetData>
    <row r="1" spans="1:17" ht="23.25" customHeight="1" x14ac:dyDescent="0.25">
      <c r="A1" s="81"/>
      <c r="B1" s="84"/>
      <c r="C1" s="82"/>
      <c r="D1" s="266" t="s">
        <v>81</v>
      </c>
      <c r="E1" s="267"/>
      <c r="F1" s="267"/>
      <c r="G1" s="267"/>
      <c r="H1" s="267"/>
      <c r="I1" s="267"/>
      <c r="J1" s="268"/>
    </row>
    <row r="2" spans="1:17" ht="41.25" customHeight="1" thickBot="1" x14ac:dyDescent="0.3">
      <c r="A2" s="77"/>
      <c r="B2" s="78"/>
      <c r="C2" s="258"/>
      <c r="D2" s="269"/>
      <c r="E2" s="270"/>
      <c r="F2" s="270"/>
      <c r="G2" s="270"/>
      <c r="H2" s="270"/>
      <c r="I2" s="270"/>
      <c r="J2" s="271"/>
    </row>
    <row r="3" spans="1:17" ht="11.25" customHeight="1" thickBot="1" x14ac:dyDescent="0.3"/>
    <row r="4" spans="1:17" ht="18.75" x14ac:dyDescent="0.3">
      <c r="A4" s="79" t="s">
        <v>79</v>
      </c>
      <c r="B4" s="80" t="s">
        <v>195</v>
      </c>
      <c r="C4" s="84"/>
      <c r="D4" s="84"/>
      <c r="E4" s="84"/>
      <c r="F4" s="85"/>
      <c r="G4" s="84"/>
      <c r="H4" s="86"/>
      <c r="I4" s="86"/>
      <c r="J4" s="87"/>
    </row>
    <row r="5" spans="1:17" ht="18.75" x14ac:dyDescent="0.3">
      <c r="A5" s="88" t="s">
        <v>80</v>
      </c>
      <c r="B5" s="73" t="s">
        <v>82</v>
      </c>
      <c r="C5" s="73"/>
      <c r="D5" s="73"/>
      <c r="E5" s="73"/>
      <c r="F5" s="73"/>
      <c r="G5" s="73"/>
      <c r="H5" s="73"/>
      <c r="I5" s="73"/>
      <c r="J5" s="89"/>
    </row>
    <row r="6" spans="1:17" ht="19.5" thickBot="1" x14ac:dyDescent="0.35">
      <c r="A6" s="94" t="s">
        <v>84</v>
      </c>
      <c r="B6" s="95" t="s">
        <v>198</v>
      </c>
      <c r="C6" s="78"/>
      <c r="D6" s="93" t="s">
        <v>83</v>
      </c>
      <c r="E6" s="92">
        <v>892996</v>
      </c>
      <c r="F6" s="90" t="s">
        <v>194</v>
      </c>
      <c r="G6" s="90"/>
      <c r="H6" s="189">
        <v>44197</v>
      </c>
      <c r="I6" s="90"/>
      <c r="J6" s="91"/>
    </row>
    <row r="7" spans="1:17" ht="15.75" thickBot="1" x14ac:dyDescent="0.3"/>
    <row r="8" spans="1:17" ht="15.75" thickBot="1" x14ac:dyDescent="0.3">
      <c r="I8" s="45" t="s">
        <v>12</v>
      </c>
      <c r="J8" s="72">
        <v>0.26850000000000002</v>
      </c>
    </row>
    <row r="9" spans="1:17" ht="15.75" thickBot="1" x14ac:dyDescent="0.3"/>
    <row r="10" spans="1:17" ht="30.75" customHeight="1" thickBot="1" x14ac:dyDescent="0.3">
      <c r="A10" s="43" t="s">
        <v>6</v>
      </c>
      <c r="B10" s="44" t="s">
        <v>76</v>
      </c>
      <c r="C10" s="44" t="s">
        <v>7</v>
      </c>
      <c r="D10" s="44" t="s">
        <v>145</v>
      </c>
      <c r="E10" s="44" t="s">
        <v>8</v>
      </c>
      <c r="F10" s="121" t="s">
        <v>9</v>
      </c>
      <c r="G10" s="44" t="s">
        <v>10</v>
      </c>
      <c r="H10" s="122" t="s">
        <v>11</v>
      </c>
      <c r="I10" s="122" t="s">
        <v>13</v>
      </c>
      <c r="J10" s="46" t="s">
        <v>14</v>
      </c>
    </row>
    <row r="11" spans="1:17" ht="15.75" customHeight="1" thickBot="1" x14ac:dyDescent="0.3">
      <c r="A11" s="21">
        <v>1</v>
      </c>
      <c r="B11" s="22"/>
      <c r="C11" s="23"/>
      <c r="D11" s="22"/>
      <c r="E11" s="126" t="s">
        <v>16</v>
      </c>
      <c r="F11" s="127"/>
      <c r="G11" s="128"/>
      <c r="H11" s="129"/>
      <c r="I11" s="130"/>
      <c r="J11" s="24">
        <f>SUBTOTAL(9,J12:J13)</f>
        <v>5670.18</v>
      </c>
    </row>
    <row r="12" spans="1:17" ht="51.75" customHeight="1" x14ac:dyDescent="0.25">
      <c r="A12" s="25" t="s">
        <v>17</v>
      </c>
      <c r="B12" s="26">
        <v>4813</v>
      </c>
      <c r="C12" s="26" t="s">
        <v>77</v>
      </c>
      <c r="D12" s="26">
        <v>9</v>
      </c>
      <c r="E12" s="123" t="s">
        <v>18</v>
      </c>
      <c r="F12" s="124">
        <v>6</v>
      </c>
      <c r="G12" s="26" t="s">
        <v>0</v>
      </c>
      <c r="H12" s="125">
        <v>200</v>
      </c>
      <c r="I12" s="125">
        <f>ROUND((H12*$J$8)+H12,2)</f>
        <v>253.7</v>
      </c>
      <c r="J12" s="31">
        <f>F12*I12</f>
        <v>1522.1999999999998</v>
      </c>
    </row>
    <row r="13" spans="1:17" ht="57.75" customHeight="1" thickBot="1" x14ac:dyDescent="0.3">
      <c r="A13" s="32" t="s">
        <v>19</v>
      </c>
      <c r="B13" s="33">
        <v>10775</v>
      </c>
      <c r="C13" s="33" t="s">
        <v>77</v>
      </c>
      <c r="D13" s="33">
        <v>1</v>
      </c>
      <c r="E13" s="34" t="s">
        <v>20</v>
      </c>
      <c r="F13" s="35">
        <v>6</v>
      </c>
      <c r="G13" s="33" t="s">
        <v>1</v>
      </c>
      <c r="H13" s="36">
        <v>545</v>
      </c>
      <c r="I13" s="36">
        <f>ROUND((H13*$J$8)+H13,2)</f>
        <v>691.33</v>
      </c>
      <c r="J13" s="37">
        <f>F13*I13</f>
        <v>4147.9800000000005</v>
      </c>
    </row>
    <row r="14" spans="1:17" x14ac:dyDescent="0.25">
      <c r="A14" s="53">
        <v>2</v>
      </c>
      <c r="B14" s="47"/>
      <c r="C14" s="48"/>
      <c r="D14" s="182"/>
      <c r="E14" s="54" t="s">
        <v>21</v>
      </c>
      <c r="F14" s="55"/>
      <c r="G14" s="56"/>
      <c r="H14" s="57"/>
      <c r="I14" s="57"/>
      <c r="J14" s="49">
        <f>SUBTOTAL(9,J15:J16)-0.01</f>
        <v>308.03759999999994</v>
      </c>
    </row>
    <row r="15" spans="1:17" ht="58.5" customHeight="1" x14ac:dyDescent="0.25">
      <c r="A15" s="50" t="s">
        <v>22</v>
      </c>
      <c r="B15" s="50">
        <v>97636</v>
      </c>
      <c r="C15" s="50" t="s">
        <v>77</v>
      </c>
      <c r="D15" s="50">
        <v>2</v>
      </c>
      <c r="E15" s="51" t="s">
        <v>23</v>
      </c>
      <c r="F15" s="185">
        <v>17.149999999999999</v>
      </c>
      <c r="G15" s="50" t="s">
        <v>0</v>
      </c>
      <c r="H15" s="52">
        <v>13.59</v>
      </c>
      <c r="I15" s="52">
        <f>ROUND((H15*$J$8)+H15,2)</f>
        <v>17.239999999999998</v>
      </c>
      <c r="J15" s="52">
        <f>F15*I15</f>
        <v>295.66599999999994</v>
      </c>
    </row>
    <row r="16" spans="1:17" ht="99" customHeight="1" thickBot="1" x14ac:dyDescent="0.3">
      <c r="A16" s="213" t="s">
        <v>24</v>
      </c>
      <c r="B16" s="213">
        <v>100981</v>
      </c>
      <c r="C16" s="213" t="s">
        <v>77</v>
      </c>
      <c r="D16" s="213">
        <v>2</v>
      </c>
      <c r="E16" s="214" t="s">
        <v>25</v>
      </c>
      <c r="F16" s="215">
        <v>1.68</v>
      </c>
      <c r="G16" s="213" t="s">
        <v>3</v>
      </c>
      <c r="H16" s="216">
        <v>5.81</v>
      </c>
      <c r="I16" s="216">
        <f>ROUND((H16*$J$8)+H16,2)</f>
        <v>7.37</v>
      </c>
      <c r="J16" s="216">
        <f>F16*I16</f>
        <v>12.381600000000001</v>
      </c>
      <c r="Q16" t="s">
        <v>199</v>
      </c>
    </row>
    <row r="17" spans="1:10" ht="15.75" thickBot="1" x14ac:dyDescent="0.3">
      <c r="A17" s="217">
        <v>3</v>
      </c>
      <c r="B17" s="22"/>
      <c r="C17" s="23"/>
      <c r="D17" s="218"/>
      <c r="E17" s="126" t="s">
        <v>26</v>
      </c>
      <c r="F17" s="127"/>
      <c r="G17" s="128"/>
      <c r="H17" s="129"/>
      <c r="I17" s="129"/>
      <c r="J17" s="24">
        <f>SUBTOTAL(9,J18:J23)</f>
        <v>92263.435099999988</v>
      </c>
    </row>
    <row r="18" spans="1:10" ht="71.25" x14ac:dyDescent="0.25">
      <c r="A18" s="25" t="s">
        <v>27</v>
      </c>
      <c r="B18" s="29">
        <v>95147</v>
      </c>
      <c r="C18" s="26" t="s">
        <v>77</v>
      </c>
      <c r="D18" s="29">
        <v>3</v>
      </c>
      <c r="E18" s="27" t="s">
        <v>28</v>
      </c>
      <c r="F18" s="28">
        <v>1179.97</v>
      </c>
      <c r="G18" s="29" t="s">
        <v>0</v>
      </c>
      <c r="H18" s="30">
        <v>12.54</v>
      </c>
      <c r="I18" s="30">
        <f>ROUND((H18*$J$8)+H18,2)</f>
        <v>15.91</v>
      </c>
      <c r="J18" s="31">
        <f>F18*I18</f>
        <v>18773.322700000001</v>
      </c>
    </row>
    <row r="19" spans="1:10" ht="71.25" x14ac:dyDescent="0.25">
      <c r="A19" s="67" t="s">
        <v>29</v>
      </c>
      <c r="B19" s="63">
        <v>96396</v>
      </c>
      <c r="C19" s="63" t="s">
        <v>77</v>
      </c>
      <c r="D19" s="63">
        <v>3</v>
      </c>
      <c r="E19" s="64" t="s">
        <v>30</v>
      </c>
      <c r="F19" s="65">
        <v>155.4</v>
      </c>
      <c r="G19" s="63" t="s">
        <v>3</v>
      </c>
      <c r="H19" s="66">
        <v>100.32</v>
      </c>
      <c r="I19" s="66">
        <f>ROUND((H19*$J$8)+H19,2)</f>
        <v>127.26</v>
      </c>
      <c r="J19" s="68">
        <f>F19*I19</f>
        <v>19776.204000000002</v>
      </c>
    </row>
    <row r="20" spans="1:10" ht="71.25" x14ac:dyDescent="0.25">
      <c r="A20" s="259" t="s">
        <v>206</v>
      </c>
      <c r="B20" s="202">
        <v>95430</v>
      </c>
      <c r="C20" s="202" t="s">
        <v>77</v>
      </c>
      <c r="D20" s="202">
        <v>3</v>
      </c>
      <c r="E20" s="203" t="s">
        <v>207</v>
      </c>
      <c r="F20" s="260">
        <v>7878.91</v>
      </c>
      <c r="G20" s="202" t="s">
        <v>4</v>
      </c>
      <c r="H20" s="205">
        <v>0.82</v>
      </c>
      <c r="I20" s="205">
        <f t="shared" ref="I20" si="0">ROUND((H20*$J$8)+H20,2)</f>
        <v>1.04</v>
      </c>
      <c r="J20" s="261">
        <f t="shared" ref="J20" si="1">F20*I20</f>
        <v>8194.0663999999997</v>
      </c>
    </row>
    <row r="21" spans="1:10" ht="71.25" customHeight="1" x14ac:dyDescent="0.25">
      <c r="A21" s="67" t="s">
        <v>31</v>
      </c>
      <c r="B21" s="63">
        <v>96402</v>
      </c>
      <c r="C21" s="63" t="s">
        <v>77</v>
      </c>
      <c r="D21" s="63">
        <v>4</v>
      </c>
      <c r="E21" s="64" t="s">
        <v>32</v>
      </c>
      <c r="F21" s="65">
        <v>1035.92</v>
      </c>
      <c r="G21" s="63" t="s">
        <v>0</v>
      </c>
      <c r="H21" s="66">
        <v>1.92</v>
      </c>
      <c r="I21" s="66">
        <f>ROUND((H21*$J$8)+H21,2)</f>
        <v>2.44</v>
      </c>
      <c r="J21" s="68">
        <f t="shared" ref="J21:J23" si="2">F21*I21</f>
        <v>2527.6448</v>
      </c>
    </row>
    <row r="22" spans="1:10" ht="105.75" customHeight="1" x14ac:dyDescent="0.25">
      <c r="A22" s="67" t="s">
        <v>33</v>
      </c>
      <c r="B22" s="63">
        <v>95995</v>
      </c>
      <c r="C22" s="63" t="s">
        <v>77</v>
      </c>
      <c r="D22" s="63">
        <v>4</v>
      </c>
      <c r="E22" s="64" t="s">
        <v>34</v>
      </c>
      <c r="F22" s="65">
        <v>31.08</v>
      </c>
      <c r="G22" s="63" t="s">
        <v>3</v>
      </c>
      <c r="H22" s="66">
        <v>918.69</v>
      </c>
      <c r="I22" s="66">
        <f>ROUND((H22*$J$8)+H22,2)</f>
        <v>1165.3599999999999</v>
      </c>
      <c r="J22" s="68">
        <f t="shared" si="2"/>
        <v>36219.388799999993</v>
      </c>
    </row>
    <row r="23" spans="1:10" ht="86.25" thickBot="1" x14ac:dyDescent="0.3">
      <c r="A23" s="32" t="s">
        <v>35</v>
      </c>
      <c r="B23" s="33">
        <v>93179</v>
      </c>
      <c r="C23" s="33" t="s">
        <v>78</v>
      </c>
      <c r="D23" s="33">
        <v>4</v>
      </c>
      <c r="E23" s="34" t="s">
        <v>36</v>
      </c>
      <c r="F23" s="35">
        <v>2666.46</v>
      </c>
      <c r="G23" s="33" t="s">
        <v>4</v>
      </c>
      <c r="H23" s="36">
        <v>2</v>
      </c>
      <c r="I23" s="36">
        <f>ROUND((H23*$J$8)+H23,2)</f>
        <v>2.54</v>
      </c>
      <c r="J23" s="37">
        <f t="shared" si="2"/>
        <v>6772.8083999999999</v>
      </c>
    </row>
    <row r="24" spans="1:10" ht="15.75" thickBot="1" x14ac:dyDescent="0.3">
      <c r="A24" s="38">
        <v>4</v>
      </c>
      <c r="B24" s="69"/>
      <c r="C24" s="70"/>
      <c r="D24" s="120"/>
      <c r="E24" s="39" t="s">
        <v>37</v>
      </c>
      <c r="F24" s="40"/>
      <c r="G24" s="41"/>
      <c r="H24" s="42"/>
      <c r="I24" s="42"/>
      <c r="J24" s="71">
        <f>SUBTOTAL(9,J25:J37)+0.02</f>
        <v>70249.039699999994</v>
      </c>
    </row>
    <row r="25" spans="1:10" ht="107.25" customHeight="1" x14ac:dyDescent="0.25">
      <c r="A25" s="190" t="s">
        <v>38</v>
      </c>
      <c r="B25" s="191" t="s">
        <v>200</v>
      </c>
      <c r="C25" s="191" t="s">
        <v>201</v>
      </c>
      <c r="D25" s="191">
        <v>5</v>
      </c>
      <c r="E25" s="192" t="s">
        <v>39</v>
      </c>
      <c r="F25" s="193">
        <v>1179.97</v>
      </c>
      <c r="G25" s="191" t="s">
        <v>0</v>
      </c>
      <c r="H25" s="194">
        <v>1.19</v>
      </c>
      <c r="I25" s="195">
        <f t="shared" ref="I25:I37" si="3">ROUND((H25*$J$8)+H25,2)</f>
        <v>1.51</v>
      </c>
      <c r="J25" s="196">
        <f t="shared" ref="J25:J37" si="4">F25*I25</f>
        <v>1781.7547</v>
      </c>
    </row>
    <row r="26" spans="1:10" ht="99.75" x14ac:dyDescent="0.25">
      <c r="A26" s="58" t="s">
        <v>40</v>
      </c>
      <c r="B26" s="50">
        <v>94273</v>
      </c>
      <c r="C26" s="50" t="s">
        <v>78</v>
      </c>
      <c r="D26" s="50">
        <v>5</v>
      </c>
      <c r="E26" s="51" t="s">
        <v>41</v>
      </c>
      <c r="F26" s="185">
        <v>320.10000000000002</v>
      </c>
      <c r="G26" s="50" t="s">
        <v>2</v>
      </c>
      <c r="H26" s="186">
        <v>36.97</v>
      </c>
      <c r="I26" s="52">
        <f t="shared" si="3"/>
        <v>46.9</v>
      </c>
      <c r="J26" s="59">
        <f t="shared" si="4"/>
        <v>15012.69</v>
      </c>
    </row>
    <row r="27" spans="1:10" ht="57" x14ac:dyDescent="0.25">
      <c r="A27" s="58" t="s">
        <v>42</v>
      </c>
      <c r="B27" s="50">
        <v>94281</v>
      </c>
      <c r="C27" s="50" t="s">
        <v>78</v>
      </c>
      <c r="D27" s="50">
        <v>5</v>
      </c>
      <c r="E27" s="51" t="s">
        <v>43</v>
      </c>
      <c r="F27" s="185">
        <v>320.10000000000002</v>
      </c>
      <c r="G27" s="50" t="s">
        <v>2</v>
      </c>
      <c r="H27" s="186">
        <v>39</v>
      </c>
      <c r="I27" s="52">
        <f t="shared" si="3"/>
        <v>49.47</v>
      </c>
      <c r="J27" s="59">
        <f t="shared" si="4"/>
        <v>15835.347000000002</v>
      </c>
    </row>
    <row r="28" spans="1:10" ht="128.25" x14ac:dyDescent="0.25">
      <c r="A28" s="58" t="s">
        <v>44</v>
      </c>
      <c r="B28" s="50">
        <v>90093</v>
      </c>
      <c r="C28" s="50" t="s">
        <v>77</v>
      </c>
      <c r="D28" s="50">
        <v>6</v>
      </c>
      <c r="E28" s="51" t="s">
        <v>45</v>
      </c>
      <c r="F28" s="185">
        <v>268.32</v>
      </c>
      <c r="G28" s="50" t="s">
        <v>3</v>
      </c>
      <c r="H28" s="186">
        <v>4.53</v>
      </c>
      <c r="I28" s="52">
        <f t="shared" si="3"/>
        <v>5.75</v>
      </c>
      <c r="J28" s="59">
        <f t="shared" si="4"/>
        <v>1542.84</v>
      </c>
    </row>
    <row r="29" spans="1:10" ht="57" x14ac:dyDescent="0.25">
      <c r="A29" s="253" t="s">
        <v>46</v>
      </c>
      <c r="B29" s="197">
        <v>100323</v>
      </c>
      <c r="C29" s="197" t="s">
        <v>78</v>
      </c>
      <c r="D29" s="197">
        <v>6</v>
      </c>
      <c r="E29" s="198" t="s">
        <v>204</v>
      </c>
      <c r="F29" s="199">
        <v>12.16</v>
      </c>
      <c r="G29" s="197" t="s">
        <v>3</v>
      </c>
      <c r="H29" s="200">
        <v>87.84</v>
      </c>
      <c r="I29" s="201">
        <f t="shared" si="3"/>
        <v>111.43</v>
      </c>
      <c r="J29" s="254">
        <f t="shared" si="4"/>
        <v>1354.9888000000001</v>
      </c>
    </row>
    <row r="30" spans="1:10" ht="100.5" customHeight="1" x14ac:dyDescent="0.25">
      <c r="A30" s="58" t="s">
        <v>47</v>
      </c>
      <c r="B30" s="50">
        <v>95568</v>
      </c>
      <c r="C30" s="50" t="s">
        <v>77</v>
      </c>
      <c r="D30" s="50">
        <v>6</v>
      </c>
      <c r="E30" s="51" t="s">
        <v>48</v>
      </c>
      <c r="F30" s="185">
        <v>8</v>
      </c>
      <c r="G30" s="50" t="s">
        <v>2</v>
      </c>
      <c r="H30" s="186">
        <v>82.89</v>
      </c>
      <c r="I30" s="52">
        <f t="shared" si="3"/>
        <v>105.15</v>
      </c>
      <c r="J30" s="59">
        <f t="shared" si="4"/>
        <v>841.2</v>
      </c>
    </row>
    <row r="31" spans="1:10" ht="85.5" x14ac:dyDescent="0.25">
      <c r="A31" s="58" t="s">
        <v>49</v>
      </c>
      <c r="B31" s="50">
        <v>92212</v>
      </c>
      <c r="C31" s="50" t="s">
        <v>77</v>
      </c>
      <c r="D31" s="50">
        <v>6</v>
      </c>
      <c r="E31" s="51" t="s">
        <v>50</v>
      </c>
      <c r="F31" s="185">
        <v>80</v>
      </c>
      <c r="G31" s="50" t="s">
        <v>2</v>
      </c>
      <c r="H31" s="186">
        <v>178.77</v>
      </c>
      <c r="I31" s="52">
        <f t="shared" si="3"/>
        <v>226.77</v>
      </c>
      <c r="J31" s="59">
        <f t="shared" si="4"/>
        <v>18141.600000000002</v>
      </c>
    </row>
    <row r="32" spans="1:10" ht="42.75" x14ac:dyDescent="0.25">
      <c r="A32" s="58" t="s">
        <v>51</v>
      </c>
      <c r="B32" s="50">
        <v>93382</v>
      </c>
      <c r="C32" s="50" t="s">
        <v>77</v>
      </c>
      <c r="D32" s="50">
        <v>6</v>
      </c>
      <c r="E32" s="51" t="s">
        <v>52</v>
      </c>
      <c r="F32" s="185">
        <v>23.84</v>
      </c>
      <c r="G32" s="50" t="s">
        <v>3</v>
      </c>
      <c r="H32" s="186">
        <v>27.67</v>
      </c>
      <c r="I32" s="52">
        <f t="shared" si="3"/>
        <v>35.1</v>
      </c>
      <c r="J32" s="59">
        <f t="shared" si="4"/>
        <v>836.78399999999999</v>
      </c>
    </row>
    <row r="33" spans="1:10" ht="114" x14ac:dyDescent="0.25">
      <c r="A33" s="58" t="s">
        <v>53</v>
      </c>
      <c r="B33" s="50">
        <v>93376</v>
      </c>
      <c r="C33" s="50" t="s">
        <v>77</v>
      </c>
      <c r="D33" s="50">
        <v>6</v>
      </c>
      <c r="E33" s="51" t="s">
        <v>54</v>
      </c>
      <c r="F33" s="185">
        <v>162.32</v>
      </c>
      <c r="G33" s="50" t="s">
        <v>3</v>
      </c>
      <c r="H33" s="186">
        <v>12.7</v>
      </c>
      <c r="I33" s="52">
        <f t="shared" si="3"/>
        <v>16.11</v>
      </c>
      <c r="J33" s="59">
        <f t="shared" si="4"/>
        <v>2614.9751999999999</v>
      </c>
    </row>
    <row r="34" spans="1:10" ht="67.5" customHeight="1" x14ac:dyDescent="0.25">
      <c r="A34" s="58" t="s">
        <v>55</v>
      </c>
      <c r="B34" s="50">
        <v>99280</v>
      </c>
      <c r="C34" s="50" t="s">
        <v>78</v>
      </c>
      <c r="D34" s="50">
        <v>6</v>
      </c>
      <c r="E34" s="51" t="s">
        <v>56</v>
      </c>
      <c r="F34" s="185">
        <v>2</v>
      </c>
      <c r="G34" s="50" t="s">
        <v>5</v>
      </c>
      <c r="H34" s="186">
        <v>1543.12</v>
      </c>
      <c r="I34" s="52">
        <f t="shared" si="3"/>
        <v>1957.45</v>
      </c>
      <c r="J34" s="59">
        <f t="shared" si="4"/>
        <v>3914.9</v>
      </c>
    </row>
    <row r="35" spans="1:10" ht="56.25" customHeight="1" x14ac:dyDescent="0.25">
      <c r="A35" s="58" t="s">
        <v>57</v>
      </c>
      <c r="B35" s="50">
        <v>98051</v>
      </c>
      <c r="C35" s="50" t="s">
        <v>77</v>
      </c>
      <c r="D35" s="50">
        <v>6</v>
      </c>
      <c r="E35" s="51" t="s">
        <v>58</v>
      </c>
      <c r="F35" s="185">
        <v>2</v>
      </c>
      <c r="G35" s="50" t="s">
        <v>2</v>
      </c>
      <c r="H35" s="186">
        <v>747.65</v>
      </c>
      <c r="I35" s="52">
        <f t="shared" si="3"/>
        <v>948.39</v>
      </c>
      <c r="J35" s="59">
        <f t="shared" si="4"/>
        <v>1896.78</v>
      </c>
    </row>
    <row r="36" spans="1:10" ht="42.75" x14ac:dyDescent="0.25">
      <c r="A36" s="58" t="s">
        <v>59</v>
      </c>
      <c r="B36" s="50">
        <v>98114</v>
      </c>
      <c r="C36" s="50" t="s">
        <v>78</v>
      </c>
      <c r="D36" s="50">
        <v>6</v>
      </c>
      <c r="E36" s="51" t="s">
        <v>60</v>
      </c>
      <c r="F36" s="185">
        <v>2</v>
      </c>
      <c r="G36" s="50" t="s">
        <v>5</v>
      </c>
      <c r="H36" s="186">
        <v>560.85</v>
      </c>
      <c r="I36" s="52">
        <f t="shared" si="3"/>
        <v>711.44</v>
      </c>
      <c r="J36" s="59">
        <f t="shared" si="4"/>
        <v>1422.88</v>
      </c>
    </row>
    <row r="37" spans="1:10" ht="29.25" thickBot="1" x14ac:dyDescent="0.3">
      <c r="A37" s="206" t="s">
        <v>61</v>
      </c>
      <c r="B37" s="207" t="s">
        <v>203</v>
      </c>
      <c r="C37" s="207" t="s">
        <v>201</v>
      </c>
      <c r="D37" s="207">
        <v>6</v>
      </c>
      <c r="E37" s="208" t="s">
        <v>62</v>
      </c>
      <c r="F37" s="209">
        <v>2</v>
      </c>
      <c r="G37" s="207" t="s">
        <v>5</v>
      </c>
      <c r="H37" s="210">
        <v>1991.44</v>
      </c>
      <c r="I37" s="211">
        <f t="shared" si="3"/>
        <v>2526.14</v>
      </c>
      <c r="J37" s="212">
        <f t="shared" si="4"/>
        <v>5052.28</v>
      </c>
    </row>
    <row r="38" spans="1:10" ht="15.75" thickBot="1" x14ac:dyDescent="0.3">
      <c r="A38" s="21">
        <v>5</v>
      </c>
      <c r="B38" s="60"/>
      <c r="C38" s="61"/>
      <c r="D38" s="20"/>
      <c r="E38" s="19" t="s">
        <v>63</v>
      </c>
      <c r="F38" s="11"/>
      <c r="G38" s="12"/>
      <c r="H38" s="13"/>
      <c r="I38" s="13"/>
      <c r="J38" s="62">
        <f>SUBTOTAL(9,J39:J41)</f>
        <v>2149.8130000000001</v>
      </c>
    </row>
    <row r="39" spans="1:10" ht="57" x14ac:dyDescent="0.25">
      <c r="A39" s="14" t="s">
        <v>64</v>
      </c>
      <c r="B39" s="15">
        <v>72947</v>
      </c>
      <c r="C39" s="15" t="s">
        <v>77</v>
      </c>
      <c r="D39" s="15">
        <v>7</v>
      </c>
      <c r="E39" s="16" t="s">
        <v>65</v>
      </c>
      <c r="F39" s="184">
        <v>41.92</v>
      </c>
      <c r="G39" s="15" t="s">
        <v>0</v>
      </c>
      <c r="H39" s="17">
        <v>15.33</v>
      </c>
      <c r="I39" s="17">
        <f>ROUND((H39*$J$8)+H39,2)</f>
        <v>19.45</v>
      </c>
      <c r="J39" s="18">
        <f>F39*I39</f>
        <v>815.34400000000005</v>
      </c>
    </row>
    <row r="40" spans="1:10" ht="28.5" x14ac:dyDescent="0.25">
      <c r="A40" s="9" t="s">
        <v>66</v>
      </c>
      <c r="B40" s="6">
        <v>34723</v>
      </c>
      <c r="C40" s="6" t="s">
        <v>77</v>
      </c>
      <c r="D40" s="6">
        <v>7</v>
      </c>
      <c r="E40" s="7" t="s">
        <v>67</v>
      </c>
      <c r="F40" s="183">
        <v>0.3</v>
      </c>
      <c r="G40" s="6" t="s">
        <v>0</v>
      </c>
      <c r="H40" s="8">
        <v>693</v>
      </c>
      <c r="I40" s="8">
        <f>ROUND((H40*$J$8)+H40,2)</f>
        <v>879.07</v>
      </c>
      <c r="J40" s="10">
        <f t="shared" ref="J40:J41" si="5">F40*I40</f>
        <v>263.721</v>
      </c>
    </row>
    <row r="41" spans="1:10" ht="29.25" thickBot="1" x14ac:dyDescent="0.3">
      <c r="A41" s="219" t="s">
        <v>68</v>
      </c>
      <c r="B41" s="220" t="s">
        <v>202</v>
      </c>
      <c r="C41" s="221" t="s">
        <v>201</v>
      </c>
      <c r="D41" s="220">
        <v>7</v>
      </c>
      <c r="E41" s="222" t="s">
        <v>69</v>
      </c>
      <c r="F41" s="223">
        <v>3.6</v>
      </c>
      <c r="G41" s="220" t="s">
        <v>2</v>
      </c>
      <c r="H41" s="224">
        <v>234.47</v>
      </c>
      <c r="I41" s="224">
        <f>ROUND((H41*$J$8)+H41,2)</f>
        <v>297.43</v>
      </c>
      <c r="J41" s="225">
        <f t="shared" si="5"/>
        <v>1070.748</v>
      </c>
    </row>
    <row r="42" spans="1:10" ht="15.75" thickBot="1" x14ac:dyDescent="0.3">
      <c r="A42" s="230">
        <v>6</v>
      </c>
      <c r="B42" s="231"/>
      <c r="C42" s="232"/>
      <c r="D42" s="233"/>
      <c r="E42" s="234" t="s">
        <v>70</v>
      </c>
      <c r="F42" s="235"/>
      <c r="G42" s="236"/>
      <c r="H42" s="237"/>
      <c r="I42" s="237"/>
      <c r="J42" s="238">
        <f>SUBTOTAL(9,J43:J45)</f>
        <v>21929.530200000001</v>
      </c>
    </row>
    <row r="43" spans="1:10" ht="71.25" x14ac:dyDescent="0.25">
      <c r="A43" s="226" t="s">
        <v>71</v>
      </c>
      <c r="B43" s="226">
        <v>98525</v>
      </c>
      <c r="C43" s="226" t="s">
        <v>78</v>
      </c>
      <c r="D43" s="226">
        <v>8</v>
      </c>
      <c r="E43" s="227" t="s">
        <v>72</v>
      </c>
      <c r="F43" s="228">
        <v>474.08</v>
      </c>
      <c r="G43" s="226" t="s">
        <v>0</v>
      </c>
      <c r="H43" s="229">
        <v>0.3</v>
      </c>
      <c r="I43" s="229">
        <f>ROUND((H43*$J$8)+H43,2)</f>
        <v>0.38</v>
      </c>
      <c r="J43" s="229">
        <f>F43*I43</f>
        <v>180.15039999999999</v>
      </c>
    </row>
    <row r="44" spans="1:10" ht="71.25" x14ac:dyDescent="0.25">
      <c r="A44" s="50" t="s">
        <v>73</v>
      </c>
      <c r="B44" s="50">
        <v>94991</v>
      </c>
      <c r="C44" s="50" t="s">
        <v>77</v>
      </c>
      <c r="D44" s="50">
        <v>8</v>
      </c>
      <c r="E44" s="51" t="s">
        <v>74</v>
      </c>
      <c r="F44" s="185">
        <v>34.39</v>
      </c>
      <c r="G44" s="50" t="s">
        <v>3</v>
      </c>
      <c r="H44" s="52">
        <v>454.19</v>
      </c>
      <c r="I44" s="52">
        <f>ROUND((H44*$J$8)+H44,2)</f>
        <v>576.14</v>
      </c>
      <c r="J44" s="52">
        <f>F44*I44</f>
        <v>19813.454600000001</v>
      </c>
    </row>
    <row r="45" spans="1:10" ht="15.75" thickBot="1" x14ac:dyDescent="0.3">
      <c r="A45" s="239" t="s">
        <v>75</v>
      </c>
      <c r="B45" s="239" t="s">
        <v>183</v>
      </c>
      <c r="C45" s="239" t="s">
        <v>201</v>
      </c>
      <c r="D45" s="239">
        <v>8</v>
      </c>
      <c r="E45" s="240" t="s">
        <v>162</v>
      </c>
      <c r="F45" s="241">
        <v>194.37</v>
      </c>
      <c r="G45" s="239" t="s">
        <v>161</v>
      </c>
      <c r="H45" s="242">
        <v>7.85</v>
      </c>
      <c r="I45" s="243">
        <f>ROUND((H45*$J$8)+H45,2)</f>
        <v>9.9600000000000009</v>
      </c>
      <c r="J45" s="243">
        <f>F45*I45</f>
        <v>1935.9252000000001</v>
      </c>
    </row>
    <row r="46" spans="1:10" ht="15.75" thickBot="1" x14ac:dyDescent="0.3">
      <c r="A46" s="244">
        <v>7</v>
      </c>
      <c r="B46" s="245"/>
      <c r="C46" s="246"/>
      <c r="D46" s="247"/>
      <c r="E46" s="248" t="s">
        <v>184</v>
      </c>
      <c r="F46" s="249"/>
      <c r="G46" s="250"/>
      <c r="H46" s="251"/>
      <c r="I46" s="251"/>
      <c r="J46" s="252">
        <f>SUBTOTAL(9,J47:J57)</f>
        <v>56205.667600000001</v>
      </c>
    </row>
    <row r="47" spans="1:10" ht="142.5" x14ac:dyDescent="0.25">
      <c r="A47" s="255" t="s">
        <v>163</v>
      </c>
      <c r="B47" s="255">
        <v>90107</v>
      </c>
      <c r="C47" s="255" t="s">
        <v>185</v>
      </c>
      <c r="D47" s="255">
        <v>10</v>
      </c>
      <c r="E47" s="203" t="s">
        <v>205</v>
      </c>
      <c r="F47" s="256">
        <v>14.94</v>
      </c>
      <c r="G47" s="255" t="s">
        <v>3</v>
      </c>
      <c r="H47" s="257">
        <v>5.71</v>
      </c>
      <c r="I47" s="257">
        <f>ROUND((H47*$J$8)+H47,2)</f>
        <v>7.24</v>
      </c>
      <c r="J47" s="257">
        <f>F47*I47</f>
        <v>108.1656</v>
      </c>
    </row>
    <row r="48" spans="1:10" ht="42.75" x14ac:dyDescent="0.25">
      <c r="A48" s="63" t="s">
        <v>164</v>
      </c>
      <c r="B48" s="63">
        <v>98557</v>
      </c>
      <c r="C48" s="63" t="s">
        <v>188</v>
      </c>
      <c r="D48" s="63">
        <v>10</v>
      </c>
      <c r="E48" s="64" t="s">
        <v>165</v>
      </c>
      <c r="F48" s="187">
        <v>85.9</v>
      </c>
      <c r="G48" s="63" t="s">
        <v>0</v>
      </c>
      <c r="H48" s="66">
        <v>30.73</v>
      </c>
      <c r="I48" s="66">
        <f t="shared" ref="I48:I57" si="6">ROUND((H48*$J$8)+H48,2)</f>
        <v>38.979999999999997</v>
      </c>
      <c r="J48" s="66">
        <f t="shared" ref="J48:J57" si="7">F48*I48</f>
        <v>3348.3820000000001</v>
      </c>
    </row>
    <row r="49" spans="1:10" ht="28.5" x14ac:dyDescent="0.25">
      <c r="A49" s="202" t="s">
        <v>166</v>
      </c>
      <c r="B49" s="202" t="s">
        <v>187</v>
      </c>
      <c r="C49" s="63" t="s">
        <v>201</v>
      </c>
      <c r="D49" s="202">
        <v>10</v>
      </c>
      <c r="E49" s="203" t="s">
        <v>167</v>
      </c>
      <c r="F49" s="204">
        <v>189.87</v>
      </c>
      <c r="G49" s="202" t="s">
        <v>0</v>
      </c>
      <c r="H49" s="205">
        <v>85.08</v>
      </c>
      <c r="I49" s="205">
        <f t="shared" si="6"/>
        <v>107.92</v>
      </c>
      <c r="J49" s="205">
        <f t="shared" si="7"/>
        <v>20490.770400000001</v>
      </c>
    </row>
    <row r="50" spans="1:10" ht="28.5" x14ac:dyDescent="0.25">
      <c r="A50" s="202" t="s">
        <v>168</v>
      </c>
      <c r="B50" s="202" t="s">
        <v>193</v>
      </c>
      <c r="C50" s="63" t="s">
        <v>201</v>
      </c>
      <c r="D50" s="202">
        <v>10</v>
      </c>
      <c r="E50" s="203" t="s">
        <v>169</v>
      </c>
      <c r="F50" s="204">
        <v>20.9</v>
      </c>
      <c r="G50" s="202" t="s">
        <v>113</v>
      </c>
      <c r="H50" s="205">
        <v>358.34</v>
      </c>
      <c r="I50" s="205">
        <f t="shared" si="6"/>
        <v>454.55</v>
      </c>
      <c r="J50" s="205">
        <f t="shared" si="7"/>
        <v>9500.0949999999993</v>
      </c>
    </row>
    <row r="51" spans="1:10" ht="28.5" x14ac:dyDescent="0.25">
      <c r="A51" s="202" t="s">
        <v>170</v>
      </c>
      <c r="B51" s="202" t="s">
        <v>192</v>
      </c>
      <c r="C51" s="63" t="s">
        <v>201</v>
      </c>
      <c r="D51" s="202">
        <v>10</v>
      </c>
      <c r="E51" s="203" t="s">
        <v>171</v>
      </c>
      <c r="F51" s="204">
        <v>20.9</v>
      </c>
      <c r="G51" s="202" t="s">
        <v>3</v>
      </c>
      <c r="H51" s="205">
        <v>124.8</v>
      </c>
      <c r="I51" s="205">
        <f t="shared" si="6"/>
        <v>158.31</v>
      </c>
      <c r="J51" s="205">
        <f t="shared" si="7"/>
        <v>3308.6789999999996</v>
      </c>
    </row>
    <row r="52" spans="1:10" ht="28.5" x14ac:dyDescent="0.25">
      <c r="A52" s="202" t="s">
        <v>172</v>
      </c>
      <c r="B52" s="202" t="s">
        <v>191</v>
      </c>
      <c r="C52" s="63" t="s">
        <v>201</v>
      </c>
      <c r="D52" s="202">
        <v>10</v>
      </c>
      <c r="E52" s="203" t="s">
        <v>173</v>
      </c>
      <c r="F52" s="204">
        <v>1094</v>
      </c>
      <c r="G52" s="202" t="s">
        <v>161</v>
      </c>
      <c r="H52" s="205">
        <v>7.84</v>
      </c>
      <c r="I52" s="205">
        <f t="shared" si="6"/>
        <v>9.9499999999999993</v>
      </c>
      <c r="J52" s="205">
        <f t="shared" si="7"/>
        <v>10885.3</v>
      </c>
    </row>
    <row r="53" spans="1:10" ht="28.5" x14ac:dyDescent="0.25">
      <c r="A53" s="202" t="s">
        <v>174</v>
      </c>
      <c r="B53" s="202" t="s">
        <v>190</v>
      </c>
      <c r="C53" s="202" t="s">
        <v>188</v>
      </c>
      <c r="D53" s="202">
        <v>10</v>
      </c>
      <c r="E53" s="203" t="s">
        <v>175</v>
      </c>
      <c r="F53" s="204">
        <v>36.81</v>
      </c>
      <c r="G53" s="202" t="s">
        <v>0</v>
      </c>
      <c r="H53" s="205">
        <v>5.58</v>
      </c>
      <c r="I53" s="205">
        <f t="shared" si="6"/>
        <v>7.08</v>
      </c>
      <c r="J53" s="205">
        <f t="shared" si="7"/>
        <v>260.6148</v>
      </c>
    </row>
    <row r="54" spans="1:10" ht="57" x14ac:dyDescent="0.25">
      <c r="A54" s="202" t="s">
        <v>176</v>
      </c>
      <c r="B54" s="202">
        <v>100323</v>
      </c>
      <c r="C54" s="202" t="s">
        <v>78</v>
      </c>
      <c r="D54" s="202">
        <v>6</v>
      </c>
      <c r="E54" s="203" t="s">
        <v>204</v>
      </c>
      <c r="F54" s="204">
        <v>2.36</v>
      </c>
      <c r="G54" s="202" t="s">
        <v>3</v>
      </c>
      <c r="H54" s="205">
        <v>87.84</v>
      </c>
      <c r="I54" s="205">
        <f t="shared" si="6"/>
        <v>111.43</v>
      </c>
      <c r="J54" s="205">
        <f t="shared" si="7"/>
        <v>262.97480000000002</v>
      </c>
    </row>
    <row r="55" spans="1:10" ht="37.5" customHeight="1" x14ac:dyDescent="0.25">
      <c r="A55" s="202" t="s">
        <v>177</v>
      </c>
      <c r="B55" s="202" t="s">
        <v>189</v>
      </c>
      <c r="C55" s="202" t="s">
        <v>185</v>
      </c>
      <c r="D55" s="202">
        <v>10</v>
      </c>
      <c r="E55" s="203" t="s">
        <v>178</v>
      </c>
      <c r="F55" s="204">
        <v>29.45</v>
      </c>
      <c r="G55" s="202" t="s">
        <v>2</v>
      </c>
      <c r="H55" s="205">
        <v>28.74</v>
      </c>
      <c r="I55" s="205">
        <f t="shared" si="6"/>
        <v>36.46</v>
      </c>
      <c r="J55" s="205">
        <f t="shared" si="7"/>
        <v>1073.7470000000001</v>
      </c>
    </row>
    <row r="56" spans="1:10" ht="54" customHeight="1" x14ac:dyDescent="0.25">
      <c r="A56" s="202" t="s">
        <v>179</v>
      </c>
      <c r="B56" s="202">
        <v>833682</v>
      </c>
      <c r="C56" s="202" t="s">
        <v>186</v>
      </c>
      <c r="D56" s="202">
        <v>10</v>
      </c>
      <c r="E56" s="203" t="s">
        <v>180</v>
      </c>
      <c r="F56" s="204">
        <v>5.05</v>
      </c>
      <c r="G56" s="202" t="s">
        <v>3</v>
      </c>
      <c r="H56" s="205">
        <v>103.82</v>
      </c>
      <c r="I56" s="205">
        <f t="shared" si="6"/>
        <v>131.69999999999999</v>
      </c>
      <c r="J56" s="205">
        <f t="shared" si="7"/>
        <v>665.08499999999992</v>
      </c>
    </row>
    <row r="57" spans="1:10" ht="42.75" x14ac:dyDescent="0.25">
      <c r="A57" s="63" t="s">
        <v>181</v>
      </c>
      <c r="B57" s="63">
        <v>94319</v>
      </c>
      <c r="C57" s="63" t="s">
        <v>188</v>
      </c>
      <c r="D57" s="63">
        <v>10</v>
      </c>
      <c r="E57" s="64" t="s">
        <v>182</v>
      </c>
      <c r="F57" s="187">
        <v>126.9</v>
      </c>
      <c r="G57" s="63" t="s">
        <v>3</v>
      </c>
      <c r="H57" s="66">
        <v>39.15</v>
      </c>
      <c r="I57" s="66">
        <f t="shared" si="6"/>
        <v>49.66</v>
      </c>
      <c r="J57" s="66">
        <f t="shared" si="7"/>
        <v>6301.8540000000003</v>
      </c>
    </row>
    <row r="58" spans="1:10" ht="15.75" thickBot="1" x14ac:dyDescent="0.3">
      <c r="A58" s="263" t="s">
        <v>15</v>
      </c>
      <c r="B58" s="264"/>
      <c r="C58" s="264"/>
      <c r="D58" s="264"/>
      <c r="E58" s="264"/>
      <c r="F58" s="264"/>
      <c r="G58" s="264"/>
      <c r="H58" s="264"/>
      <c r="I58" s="265"/>
      <c r="J58" s="188">
        <f>SUBTOTAL(9,(J11:J57))</f>
        <v>248775.69320000001</v>
      </c>
    </row>
    <row r="61" spans="1:10" x14ac:dyDescent="0.25">
      <c r="E61" s="5" t="s">
        <v>208</v>
      </c>
    </row>
    <row r="62" spans="1:10" x14ac:dyDescent="0.25">
      <c r="E62" s="5" t="s">
        <v>209</v>
      </c>
    </row>
    <row r="63" spans="1:10" x14ac:dyDescent="0.25">
      <c r="E63" s="5" t="s">
        <v>210</v>
      </c>
    </row>
  </sheetData>
  <mergeCells count="2">
    <mergeCell ref="A58:I58"/>
    <mergeCell ref="D1:J2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0" orientation="landscape" r:id="rId1"/>
  <rowBreaks count="1" manualBreakCount="1">
    <brk id="46" max="9" man="1"/>
  </rowBreaks>
  <colBreaks count="1" manualBreakCount="1">
    <brk id="1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view="pageBreakPreview" zoomScale="60" zoomScaleNormal="100" workbookViewId="0">
      <selection activeCell="Q13" sqref="Q13"/>
    </sheetView>
  </sheetViews>
  <sheetFormatPr defaultRowHeight="15" x14ac:dyDescent="0.25"/>
  <cols>
    <col min="10" max="10" width="15.140625" bestFit="1" customWidth="1"/>
  </cols>
  <sheetData>
    <row r="1" spans="1:10" ht="15.75" x14ac:dyDescent="0.25">
      <c r="A1" s="96"/>
      <c r="B1" s="96"/>
      <c r="C1" s="96"/>
      <c r="D1" s="96"/>
      <c r="E1" s="96"/>
      <c r="F1" s="97" t="s">
        <v>85</v>
      </c>
      <c r="G1" s="96"/>
      <c r="H1" s="96"/>
      <c r="I1" s="274" t="s">
        <v>86</v>
      </c>
      <c r="J1" s="274"/>
    </row>
    <row r="2" spans="1:10" ht="15.75" x14ac:dyDescent="0.25">
      <c r="A2" s="96"/>
      <c r="B2" s="96"/>
      <c r="C2" s="96"/>
      <c r="D2" s="96"/>
      <c r="E2" s="96"/>
      <c r="F2" s="97"/>
      <c r="G2" s="96"/>
      <c r="H2" s="96"/>
      <c r="I2" s="119"/>
      <c r="J2" s="119"/>
    </row>
    <row r="3" spans="1:10" x14ac:dyDescent="0.25">
      <c r="A3" s="96"/>
      <c r="B3" s="96"/>
      <c r="C3" s="96"/>
      <c r="D3" s="96"/>
      <c r="E3" s="96"/>
      <c r="F3" s="96"/>
      <c r="G3" s="96"/>
      <c r="H3" s="96"/>
      <c r="I3" s="275" t="s">
        <v>87</v>
      </c>
      <c r="J3" s="275"/>
    </row>
    <row r="4" spans="1:10" x14ac:dyDescent="0.25">
      <c r="A4" s="96"/>
      <c r="B4" s="96"/>
      <c r="C4" s="96"/>
      <c r="D4" s="96"/>
      <c r="E4" s="96"/>
      <c r="F4" s="96"/>
      <c r="G4" s="96"/>
      <c r="H4" s="96"/>
      <c r="I4" s="96"/>
      <c r="J4" s="96"/>
    </row>
    <row r="5" spans="1:10" x14ac:dyDescent="0.25">
      <c r="A5" s="276" t="s">
        <v>88</v>
      </c>
      <c r="B5" s="276"/>
      <c r="C5" s="276" t="s">
        <v>89</v>
      </c>
      <c r="D5" s="276"/>
      <c r="E5" s="276" t="s">
        <v>90</v>
      </c>
      <c r="F5" s="276"/>
      <c r="G5" s="276"/>
      <c r="H5" s="276"/>
      <c r="I5" s="276"/>
      <c r="J5" s="276"/>
    </row>
    <row r="6" spans="1:10" x14ac:dyDescent="0.25">
      <c r="A6" s="272">
        <v>1068046</v>
      </c>
      <c r="B6" s="273"/>
      <c r="C6" s="273">
        <v>892996</v>
      </c>
      <c r="D6" s="273"/>
      <c r="E6" s="273" t="s">
        <v>91</v>
      </c>
      <c r="F6" s="273"/>
      <c r="G6" s="273"/>
      <c r="H6" s="273"/>
      <c r="I6" s="273"/>
      <c r="J6" s="273"/>
    </row>
    <row r="7" spans="1:10" x14ac:dyDescent="0.25">
      <c r="A7" s="98"/>
      <c r="B7" s="98"/>
      <c r="C7" s="98"/>
      <c r="D7" s="98"/>
      <c r="E7" s="98"/>
      <c r="F7" s="98"/>
      <c r="G7" s="98"/>
      <c r="H7" s="98"/>
      <c r="I7" s="98"/>
      <c r="J7" s="98"/>
    </row>
    <row r="8" spans="1:10" x14ac:dyDescent="0.25">
      <c r="A8" s="276" t="s">
        <v>92</v>
      </c>
      <c r="B8" s="276"/>
      <c r="C8" s="276"/>
      <c r="D8" s="276"/>
      <c r="E8" s="276"/>
      <c r="F8" s="276"/>
      <c r="G8" s="276"/>
      <c r="H8" s="276"/>
      <c r="I8" s="276"/>
      <c r="J8" s="276"/>
    </row>
    <row r="9" spans="1:10" x14ac:dyDescent="0.25">
      <c r="A9" s="277" t="s">
        <v>93</v>
      </c>
      <c r="B9" s="277"/>
      <c r="C9" s="277"/>
      <c r="D9" s="277"/>
      <c r="E9" s="277"/>
      <c r="F9" s="277"/>
      <c r="G9" s="277"/>
      <c r="H9" s="277"/>
      <c r="I9" s="277"/>
      <c r="J9" s="277"/>
    </row>
    <row r="10" spans="1:10" x14ac:dyDescent="0.25">
      <c r="A10" s="98"/>
      <c r="B10" s="98"/>
      <c r="C10" s="98"/>
      <c r="D10" s="98"/>
      <c r="E10" s="98"/>
      <c r="F10" s="98"/>
      <c r="G10" s="98"/>
      <c r="H10" s="98"/>
      <c r="I10" s="98"/>
      <c r="J10" s="98"/>
    </row>
    <row r="11" spans="1:10" x14ac:dyDescent="0.25">
      <c r="A11" s="278" t="s">
        <v>94</v>
      </c>
      <c r="B11" s="278"/>
      <c r="C11" s="278"/>
      <c r="D11" s="278"/>
      <c r="E11" s="278"/>
      <c r="F11" s="278"/>
      <c r="G11" s="278"/>
      <c r="H11" s="278"/>
      <c r="I11" s="279">
        <v>0.6</v>
      </c>
      <c r="J11" s="279"/>
    </row>
    <row r="12" spans="1:10" x14ac:dyDescent="0.25">
      <c r="A12" s="280" t="s">
        <v>95</v>
      </c>
      <c r="B12" s="280"/>
      <c r="C12" s="280"/>
      <c r="D12" s="280"/>
      <c r="E12" s="280"/>
      <c r="F12" s="280"/>
      <c r="G12" s="280"/>
      <c r="H12" s="280"/>
      <c r="I12" s="279">
        <v>0.05</v>
      </c>
      <c r="J12" s="279"/>
    </row>
    <row r="13" spans="1:10" x14ac:dyDescent="0.25">
      <c r="A13" s="99"/>
      <c r="B13" s="99"/>
      <c r="C13" s="99"/>
      <c r="D13" s="99"/>
      <c r="E13" s="99"/>
      <c r="F13" s="99"/>
      <c r="G13" s="99"/>
      <c r="H13" s="99"/>
      <c r="I13" s="99"/>
      <c r="J13" s="99"/>
    </row>
    <row r="14" spans="1:10" x14ac:dyDescent="0.25">
      <c r="A14" s="96"/>
      <c r="B14" s="96"/>
      <c r="C14" s="96"/>
      <c r="D14" s="96"/>
      <c r="E14" s="96"/>
      <c r="F14" s="96"/>
      <c r="G14" s="96"/>
      <c r="H14" s="96"/>
      <c r="I14" s="96"/>
      <c r="J14" s="96"/>
    </row>
    <row r="15" spans="1:10" ht="15.75" x14ac:dyDescent="0.25">
      <c r="A15" s="281" t="s">
        <v>96</v>
      </c>
      <c r="B15" s="281"/>
      <c r="C15" s="281"/>
      <c r="D15" s="281"/>
      <c r="E15" s="281"/>
      <c r="F15" s="281"/>
      <c r="G15" s="281"/>
      <c r="H15" s="281"/>
      <c r="I15" s="281"/>
      <c r="J15" s="281"/>
    </row>
    <row r="16" spans="1:10" x14ac:dyDescent="0.25">
      <c r="A16" s="96"/>
      <c r="B16" s="96"/>
      <c r="C16" s="96"/>
      <c r="D16" s="96"/>
      <c r="E16" s="96"/>
      <c r="F16" s="96"/>
      <c r="G16" s="96"/>
      <c r="H16" s="96"/>
      <c r="I16" s="96"/>
      <c r="J16" s="96"/>
    </row>
    <row r="17" spans="1:10" x14ac:dyDescent="0.25">
      <c r="A17" s="276" t="s">
        <v>97</v>
      </c>
      <c r="B17" s="276"/>
      <c r="C17" s="276"/>
      <c r="D17" s="276"/>
      <c r="E17" s="276"/>
      <c r="F17" s="276"/>
      <c r="G17" s="276"/>
      <c r="H17" s="276"/>
      <c r="I17" s="276"/>
      <c r="J17" s="276"/>
    </row>
    <row r="18" spans="1:10" x14ac:dyDescent="0.25">
      <c r="A18" s="282" t="s">
        <v>98</v>
      </c>
      <c r="B18" s="282"/>
      <c r="C18" s="282"/>
      <c r="D18" s="282"/>
      <c r="E18" s="282"/>
      <c r="F18" s="282"/>
      <c r="G18" s="282"/>
      <c r="H18" s="282"/>
      <c r="I18" s="282"/>
      <c r="J18" s="282"/>
    </row>
    <row r="19" spans="1:10" x14ac:dyDescent="0.25">
      <c r="A19" s="96"/>
      <c r="B19" s="96"/>
      <c r="C19" s="96"/>
      <c r="D19" s="96"/>
      <c r="E19" s="96"/>
      <c r="F19" s="96"/>
      <c r="G19" s="96"/>
      <c r="H19" s="96"/>
      <c r="I19" s="96"/>
      <c r="J19" s="96"/>
    </row>
    <row r="20" spans="1:10" x14ac:dyDescent="0.25">
      <c r="A20" s="283" t="s">
        <v>99</v>
      </c>
      <c r="B20" s="283"/>
      <c r="C20" s="283"/>
      <c r="D20" s="283"/>
      <c r="E20" s="283"/>
      <c r="F20" s="283"/>
      <c r="G20" s="283"/>
      <c r="H20" s="283"/>
      <c r="I20" s="283" t="s">
        <v>100</v>
      </c>
      <c r="J20" s="284" t="s">
        <v>101</v>
      </c>
    </row>
    <row r="21" spans="1:10" x14ac:dyDescent="0.25">
      <c r="A21" s="283"/>
      <c r="B21" s="283"/>
      <c r="C21" s="283"/>
      <c r="D21" s="283"/>
      <c r="E21" s="283"/>
      <c r="F21" s="283"/>
      <c r="G21" s="283"/>
      <c r="H21" s="283"/>
      <c r="I21" s="283"/>
      <c r="J21" s="284"/>
    </row>
    <row r="22" spans="1:10" x14ac:dyDescent="0.25">
      <c r="A22" s="286" t="s">
        <v>102</v>
      </c>
      <c r="B22" s="286"/>
      <c r="C22" s="286"/>
      <c r="D22" s="286"/>
      <c r="E22" s="286"/>
      <c r="F22" s="286"/>
      <c r="G22" s="286"/>
      <c r="H22" s="286"/>
      <c r="I22" s="100" t="s">
        <v>103</v>
      </c>
      <c r="J22" s="101">
        <v>3.7999999999999999E-2</v>
      </c>
    </row>
    <row r="23" spans="1:10" x14ac:dyDescent="0.25">
      <c r="A23" s="286" t="s">
        <v>104</v>
      </c>
      <c r="B23" s="286"/>
      <c r="C23" s="286"/>
      <c r="D23" s="286"/>
      <c r="E23" s="286"/>
      <c r="F23" s="286"/>
      <c r="G23" s="286"/>
      <c r="H23" s="286"/>
      <c r="I23" s="100" t="s">
        <v>105</v>
      </c>
      <c r="J23" s="101">
        <v>3.2000000000000002E-3</v>
      </c>
    </row>
    <row r="24" spans="1:10" x14ac:dyDescent="0.25">
      <c r="A24" s="286" t="s">
        <v>106</v>
      </c>
      <c r="B24" s="286"/>
      <c r="C24" s="286"/>
      <c r="D24" s="286"/>
      <c r="E24" s="286"/>
      <c r="F24" s="286"/>
      <c r="G24" s="286"/>
      <c r="H24" s="286"/>
      <c r="I24" s="100" t="s">
        <v>107</v>
      </c>
      <c r="J24" s="101">
        <v>5.0000000000000001E-3</v>
      </c>
    </row>
    <row r="25" spans="1:10" x14ac:dyDescent="0.25">
      <c r="A25" s="286" t="s">
        <v>108</v>
      </c>
      <c r="B25" s="286"/>
      <c r="C25" s="286"/>
      <c r="D25" s="286"/>
      <c r="E25" s="286"/>
      <c r="F25" s="286"/>
      <c r="G25" s="286"/>
      <c r="H25" s="286"/>
      <c r="I25" s="100" t="s">
        <v>109</v>
      </c>
      <c r="J25" s="101">
        <v>1.0200000000000001E-2</v>
      </c>
    </row>
    <row r="26" spans="1:10" x14ac:dyDescent="0.25">
      <c r="A26" s="286" t="s">
        <v>110</v>
      </c>
      <c r="B26" s="286"/>
      <c r="C26" s="286"/>
      <c r="D26" s="286"/>
      <c r="E26" s="286"/>
      <c r="F26" s="286"/>
      <c r="G26" s="286"/>
      <c r="H26" s="286"/>
      <c r="I26" s="100" t="s">
        <v>111</v>
      </c>
      <c r="J26" s="101">
        <v>6.6400000000000001E-2</v>
      </c>
    </row>
    <row r="27" spans="1:10" x14ac:dyDescent="0.25">
      <c r="A27" s="286" t="s">
        <v>112</v>
      </c>
      <c r="B27" s="286"/>
      <c r="C27" s="286"/>
      <c r="D27" s="286"/>
      <c r="E27" s="286"/>
      <c r="F27" s="286"/>
      <c r="G27" s="286"/>
      <c r="H27" s="286"/>
      <c r="I27" s="100" t="s">
        <v>113</v>
      </c>
      <c r="J27" s="101">
        <v>3.6499999999999998E-2</v>
      </c>
    </row>
    <row r="28" spans="1:10" x14ac:dyDescent="0.25">
      <c r="A28" s="286" t="s">
        <v>114</v>
      </c>
      <c r="B28" s="286"/>
      <c r="C28" s="286"/>
      <c r="D28" s="286"/>
      <c r="E28" s="286"/>
      <c r="F28" s="286"/>
      <c r="G28" s="286"/>
      <c r="H28" s="286"/>
      <c r="I28" s="100" t="s">
        <v>115</v>
      </c>
      <c r="J28" s="102">
        <v>0.03</v>
      </c>
    </row>
    <row r="29" spans="1:10" x14ac:dyDescent="0.25">
      <c r="A29" s="286" t="s">
        <v>116</v>
      </c>
      <c r="B29" s="286"/>
      <c r="C29" s="286"/>
      <c r="D29" s="286"/>
      <c r="E29" s="286"/>
      <c r="F29" s="286"/>
      <c r="G29" s="286"/>
      <c r="H29" s="286"/>
      <c r="I29" s="100" t="s">
        <v>117</v>
      </c>
      <c r="J29" s="102">
        <v>4.4999999999999998E-2</v>
      </c>
    </row>
    <row r="30" spans="1:10" ht="28.5" x14ac:dyDescent="0.25">
      <c r="A30" s="286" t="s">
        <v>118</v>
      </c>
      <c r="B30" s="286"/>
      <c r="C30" s="286"/>
      <c r="D30" s="286"/>
      <c r="E30" s="286"/>
      <c r="F30" s="286"/>
      <c r="G30" s="286"/>
      <c r="H30" s="286"/>
      <c r="I30" s="103" t="s">
        <v>119</v>
      </c>
      <c r="J30" s="102">
        <v>0.20730000000000001</v>
      </c>
    </row>
    <row r="31" spans="1:10" ht="28.5" x14ac:dyDescent="0.25">
      <c r="A31" s="287" t="s">
        <v>120</v>
      </c>
      <c r="B31" s="287"/>
      <c r="C31" s="287"/>
      <c r="D31" s="287"/>
      <c r="E31" s="287"/>
      <c r="F31" s="287"/>
      <c r="G31" s="287"/>
      <c r="H31" s="287"/>
      <c r="I31" s="104" t="s">
        <v>121</v>
      </c>
      <c r="J31" s="105">
        <v>0.26850000000000002</v>
      </c>
    </row>
    <row r="32" spans="1:10" x14ac:dyDescent="0.25">
      <c r="A32" s="96"/>
      <c r="B32" s="96"/>
      <c r="C32" s="96"/>
      <c r="D32" s="96"/>
      <c r="E32" s="96"/>
      <c r="F32" s="96"/>
      <c r="G32" s="96"/>
      <c r="H32" s="96"/>
      <c r="I32" s="96"/>
      <c r="J32" s="96"/>
    </row>
    <row r="33" spans="1:10" ht="15.75" x14ac:dyDescent="0.25">
      <c r="A33" s="106" t="s">
        <v>122</v>
      </c>
      <c r="B33" s="288" t="s">
        <v>122</v>
      </c>
      <c r="C33" s="288"/>
      <c r="D33" s="288"/>
      <c r="E33" s="288"/>
      <c r="F33" s="288"/>
      <c r="G33" s="288"/>
      <c r="H33" s="288"/>
      <c r="I33" s="288"/>
      <c r="J33" s="288"/>
    </row>
    <row r="34" spans="1:10" x14ac:dyDescent="0.25">
      <c r="A34" s="96"/>
      <c r="B34" s="96"/>
      <c r="C34" s="96"/>
      <c r="D34" s="96"/>
      <c r="E34" s="96"/>
      <c r="F34" s="96"/>
      <c r="G34" s="96"/>
      <c r="H34" s="96"/>
      <c r="I34" s="96"/>
      <c r="J34" s="96"/>
    </row>
    <row r="35" spans="1:10" x14ac:dyDescent="0.25">
      <c r="A35" s="285" t="s">
        <v>123</v>
      </c>
      <c r="B35" s="285"/>
      <c r="C35" s="285"/>
      <c r="D35" s="285"/>
      <c r="E35" s="285"/>
      <c r="F35" s="285"/>
      <c r="G35" s="285"/>
      <c r="H35" s="285"/>
      <c r="I35" s="285"/>
      <c r="J35" s="285"/>
    </row>
    <row r="36" spans="1:10" ht="15.75" x14ac:dyDescent="0.25">
      <c r="A36" s="107"/>
      <c r="B36" s="107"/>
      <c r="C36" s="107"/>
      <c r="D36" s="290" t="s">
        <v>124</v>
      </c>
      <c r="E36" s="291" t="s">
        <v>125</v>
      </c>
      <c r="F36" s="291"/>
      <c r="G36" s="291"/>
      <c r="H36" s="292" t="s">
        <v>126</v>
      </c>
      <c r="I36" s="107"/>
      <c r="J36" s="107"/>
    </row>
    <row r="37" spans="1:10" ht="15.75" x14ac:dyDescent="0.25">
      <c r="A37" s="107"/>
      <c r="B37" s="107"/>
      <c r="C37" s="107"/>
      <c r="D37" s="290"/>
      <c r="E37" s="293" t="s">
        <v>127</v>
      </c>
      <c r="F37" s="293"/>
      <c r="G37" s="293"/>
      <c r="H37" s="292"/>
      <c r="I37" s="107"/>
      <c r="J37" s="107"/>
    </row>
    <row r="38" spans="1:10" x14ac:dyDescent="0.25">
      <c r="A38" s="108"/>
      <c r="B38" s="108"/>
      <c r="C38" s="108"/>
      <c r="D38" s="108"/>
      <c r="E38" s="108"/>
      <c r="F38" s="108"/>
      <c r="G38" s="108"/>
      <c r="H38" s="108"/>
      <c r="I38" s="108"/>
      <c r="J38" s="108"/>
    </row>
    <row r="39" spans="1:10" ht="23.25" customHeight="1" x14ac:dyDescent="0.25">
      <c r="A39" s="294" t="s">
        <v>128</v>
      </c>
      <c r="B39" s="294"/>
      <c r="C39" s="294"/>
      <c r="D39" s="294"/>
      <c r="E39" s="294"/>
      <c r="F39" s="294"/>
      <c r="G39" s="294"/>
      <c r="H39" s="294"/>
      <c r="I39" s="294"/>
      <c r="J39" s="294"/>
    </row>
    <row r="40" spans="1:10" x14ac:dyDescent="0.25">
      <c r="A40" s="96"/>
      <c r="B40" s="96"/>
      <c r="C40" s="96"/>
      <c r="D40" s="96"/>
      <c r="E40" s="96"/>
      <c r="F40" s="96"/>
      <c r="G40" s="96"/>
      <c r="H40" s="96"/>
      <c r="I40" s="96"/>
      <c r="J40" s="96"/>
    </row>
    <row r="41" spans="1:10" ht="22.5" customHeight="1" x14ac:dyDescent="0.25">
      <c r="A41" s="294" t="s">
        <v>129</v>
      </c>
      <c r="B41" s="294"/>
      <c r="C41" s="294"/>
      <c r="D41" s="294"/>
      <c r="E41" s="294"/>
      <c r="F41" s="294"/>
      <c r="G41" s="294"/>
      <c r="H41" s="294"/>
      <c r="I41" s="294"/>
      <c r="J41" s="294"/>
    </row>
    <row r="42" spans="1:10" x14ac:dyDescent="0.25">
      <c r="A42" s="96"/>
      <c r="B42" s="96"/>
      <c r="C42" s="96"/>
      <c r="D42" s="96"/>
      <c r="E42" s="96"/>
      <c r="F42" s="96"/>
      <c r="G42" s="96"/>
      <c r="H42" s="96"/>
      <c r="I42" s="96"/>
      <c r="J42" s="96"/>
    </row>
    <row r="43" spans="1:10" x14ac:dyDescent="0.25">
      <c r="A43" s="96" t="s">
        <v>130</v>
      </c>
      <c r="B43" s="96"/>
      <c r="C43" s="96"/>
      <c r="D43" s="96"/>
      <c r="E43" s="96"/>
      <c r="F43" s="96"/>
      <c r="G43" s="96"/>
      <c r="H43" s="96"/>
      <c r="I43" s="96"/>
      <c r="J43" s="96"/>
    </row>
    <row r="44" spans="1:10" x14ac:dyDescent="0.25">
      <c r="A44" s="295"/>
      <c r="B44" s="295"/>
      <c r="C44" s="295"/>
      <c r="D44" s="295"/>
      <c r="E44" s="295"/>
      <c r="F44" s="295"/>
      <c r="G44" s="295"/>
      <c r="H44" s="295"/>
      <c r="I44" s="295"/>
      <c r="J44" s="295"/>
    </row>
    <row r="45" spans="1:10" x14ac:dyDescent="0.25">
      <c r="A45" s="96"/>
      <c r="B45" s="96"/>
      <c r="C45" s="96"/>
      <c r="D45" s="96"/>
      <c r="E45" s="96"/>
      <c r="F45" s="96"/>
      <c r="G45" s="96"/>
      <c r="H45" s="96"/>
      <c r="I45" s="96"/>
      <c r="J45" s="96"/>
    </row>
    <row r="46" spans="1:10" x14ac:dyDescent="0.25">
      <c r="A46" s="296" t="s">
        <v>131</v>
      </c>
      <c r="B46" s="296"/>
      <c r="C46" s="296"/>
      <c r="D46" s="296"/>
      <c r="E46" s="96"/>
      <c r="F46" s="96"/>
      <c r="G46" s="297">
        <v>44224</v>
      </c>
      <c r="H46" s="297"/>
      <c r="I46" s="297"/>
      <c r="J46" s="297"/>
    </row>
    <row r="47" spans="1:10" x14ac:dyDescent="0.25">
      <c r="A47" s="298" t="s">
        <v>132</v>
      </c>
      <c r="B47" s="298"/>
      <c r="C47" s="298"/>
      <c r="D47" s="298"/>
      <c r="E47" s="96"/>
      <c r="F47" s="109"/>
      <c r="G47" s="110" t="s">
        <v>133</v>
      </c>
      <c r="H47" s="111"/>
      <c r="I47" s="111"/>
      <c r="J47" s="111"/>
    </row>
    <row r="48" spans="1:10" x14ac:dyDescent="0.25">
      <c r="A48" s="96"/>
      <c r="B48" s="96"/>
      <c r="C48" s="96"/>
      <c r="D48" s="96"/>
      <c r="E48" s="96"/>
      <c r="F48" s="96"/>
      <c r="G48" s="96"/>
      <c r="H48" s="96"/>
      <c r="I48" s="96"/>
      <c r="J48" s="96"/>
    </row>
    <row r="49" spans="1:10" x14ac:dyDescent="0.25">
      <c r="A49" s="299"/>
      <c r="B49" s="299"/>
      <c r="C49" s="299"/>
      <c r="D49" s="299"/>
      <c r="E49" s="112"/>
      <c r="F49" s="96"/>
      <c r="G49" s="96"/>
      <c r="H49" s="96"/>
      <c r="I49" s="96"/>
      <c r="J49" s="96"/>
    </row>
    <row r="50" spans="1:10" x14ac:dyDescent="0.25">
      <c r="A50" s="289" t="s">
        <v>134</v>
      </c>
      <c r="B50" s="289"/>
      <c r="C50" s="289"/>
      <c r="D50" s="289"/>
      <c r="E50" s="113"/>
      <c r="F50" s="96"/>
      <c r="G50" s="96"/>
      <c r="H50" s="96"/>
      <c r="I50" s="96"/>
      <c r="J50" s="96"/>
    </row>
    <row r="51" spans="1:10" x14ac:dyDescent="0.25">
      <c r="A51" s="114" t="s">
        <v>135</v>
      </c>
      <c r="B51" s="115" t="s">
        <v>136</v>
      </c>
      <c r="C51" s="116"/>
      <c r="D51" s="116"/>
      <c r="E51" s="117"/>
      <c r="F51" s="96"/>
      <c r="G51" s="96"/>
      <c r="H51" s="96"/>
      <c r="I51" s="96"/>
      <c r="J51" s="96"/>
    </row>
    <row r="52" spans="1:10" x14ac:dyDescent="0.25">
      <c r="A52" s="114" t="s">
        <v>138</v>
      </c>
      <c r="B52" s="115" t="s">
        <v>137</v>
      </c>
      <c r="C52" s="116"/>
      <c r="D52" s="116"/>
      <c r="E52" s="117"/>
      <c r="F52" s="96"/>
      <c r="G52" s="96"/>
      <c r="H52" s="96"/>
      <c r="I52" s="96"/>
      <c r="J52" s="96"/>
    </row>
    <row r="53" spans="1:10" x14ac:dyDescent="0.25">
      <c r="A53" s="114" t="s">
        <v>139</v>
      </c>
      <c r="B53" s="115">
        <v>0</v>
      </c>
      <c r="C53" s="116"/>
      <c r="D53" s="116"/>
      <c r="E53" s="117"/>
      <c r="F53" s="96"/>
      <c r="G53" s="96"/>
      <c r="H53" s="96"/>
      <c r="I53" s="96"/>
      <c r="J53" s="96"/>
    </row>
    <row r="54" spans="1:10" x14ac:dyDescent="0.25">
      <c r="A54" s="114"/>
      <c r="B54" s="118"/>
      <c r="C54" s="116"/>
      <c r="D54" s="116"/>
      <c r="E54" s="117"/>
      <c r="F54" s="96"/>
      <c r="G54" s="96"/>
      <c r="H54" s="96"/>
      <c r="I54" s="96"/>
      <c r="J54" s="96"/>
    </row>
    <row r="55" spans="1:10" x14ac:dyDescent="0.25">
      <c r="A55" s="96"/>
      <c r="B55" s="96"/>
      <c r="C55" s="96"/>
      <c r="D55" s="96"/>
      <c r="E55" s="96"/>
      <c r="F55" s="96"/>
      <c r="G55" s="96"/>
      <c r="H55" s="96"/>
      <c r="I55" s="96"/>
      <c r="J55" s="96"/>
    </row>
  </sheetData>
  <mergeCells count="44">
    <mergeCell ref="A50:D50"/>
    <mergeCell ref="D36:D37"/>
    <mergeCell ref="E36:G36"/>
    <mergeCell ref="H36:H37"/>
    <mergeCell ref="E37:G37"/>
    <mergeCell ref="A39:J39"/>
    <mergeCell ref="A41:J41"/>
    <mergeCell ref="A44:J44"/>
    <mergeCell ref="A46:D46"/>
    <mergeCell ref="G46:J46"/>
    <mergeCell ref="A47:D47"/>
    <mergeCell ref="A49:D49"/>
    <mergeCell ref="A35:J35"/>
    <mergeCell ref="A22:H22"/>
    <mergeCell ref="A23:H23"/>
    <mergeCell ref="A24:H24"/>
    <mergeCell ref="A25:H25"/>
    <mergeCell ref="A26:H26"/>
    <mergeCell ref="A27:H27"/>
    <mergeCell ref="A28:H28"/>
    <mergeCell ref="A29:H29"/>
    <mergeCell ref="A30:H30"/>
    <mergeCell ref="A31:H31"/>
    <mergeCell ref="B33:J33"/>
    <mergeCell ref="A15:J15"/>
    <mergeCell ref="A17:J17"/>
    <mergeCell ref="A18:J18"/>
    <mergeCell ref="A20:H21"/>
    <mergeCell ref="I20:I21"/>
    <mergeCell ref="J20:J21"/>
    <mergeCell ref="A8:J8"/>
    <mergeCell ref="A9:J9"/>
    <mergeCell ref="A11:H11"/>
    <mergeCell ref="I11:J11"/>
    <mergeCell ref="A12:H12"/>
    <mergeCell ref="I12:J12"/>
    <mergeCell ref="A6:B6"/>
    <mergeCell ref="C6:D6"/>
    <mergeCell ref="E6:J6"/>
    <mergeCell ref="I1:J1"/>
    <mergeCell ref="I3:J3"/>
    <mergeCell ref="A5:B5"/>
    <mergeCell ref="C5:D5"/>
    <mergeCell ref="E5:J5"/>
  </mergeCells>
  <conditionalFormatting sqref="A31:J31">
    <cfRule type="expression" dxfId="1" priority="1" stopIfTrue="1">
      <formula>DESONERACAO="não"</formula>
    </cfRule>
  </conditionalFormatting>
  <conditionalFormatting sqref="J30">
    <cfRule type="expression" dxfId="0" priority="2" stopIfTrue="1">
      <formula>DESONERACAO="não"</formula>
    </cfRule>
  </conditionalFormatting>
  <dataValidations count="6">
    <dataValidation type="list" allowBlank="1" showErrorMessage="1" sqref="A18:J18">
      <formula1>BDI.TipoObra</formula1>
      <formula2>0</formula2>
    </dataValidation>
    <dataValidation type="decimal" allowBlank="1" showInputMessage="1" showErrorMessage="1" errorTitle="Valor não permitido" error="Digite um percentual entre 0% e 100%." promptTitle="Valores admissíveis:" prompt="Insira valores entre 0 e 100%." sqref="I11:J11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I12:J12">
      <formula1>0</formula1>
      <formula2>0</formula2>
    </dataValidation>
    <dataValidation operator="greaterThanOrEqual" allowBlank="1" showErrorMessage="1" errorTitle="Erro de valores" error="Digite um valor igual a 0% ou 2%." sqref="J29">
      <formula1>0</formula1>
      <formula2>0</formula2>
    </dataValidation>
    <dataValidation type="decimal" allowBlank="1" showErrorMessage="1" errorTitle="Erro de valores" error="Digite um valor maior do que 0." sqref="J28">
      <formula1>0</formula1>
      <formula2>1</formula2>
    </dataValidation>
    <dataValidation type="decimal" allowBlank="1" showErrorMessage="1" errorTitle="Erro de valores" error="Digite um valor entre 0% e 100%" sqref="J22:J27">
      <formula1>0</formula1>
      <formula2>1</formula2>
    </dataValidation>
  </dataValidations>
  <pageMargins left="0.511811024" right="0.511811024" top="0.78740157499999996" bottom="0.78740157499999996" header="0.31496062000000002" footer="0.31496062000000002"/>
  <pageSetup paperSize="9" scale="8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view="pageBreakPreview" topLeftCell="A37" zoomScale="60" zoomScaleNormal="100" workbookViewId="0">
      <selection activeCell="K10" sqref="I8:K10"/>
    </sheetView>
  </sheetViews>
  <sheetFormatPr defaultRowHeight="15" x14ac:dyDescent="0.25"/>
  <cols>
    <col min="1" max="2" width="17.5703125" customWidth="1"/>
    <col min="3" max="3" width="60.7109375" customWidth="1"/>
    <col min="4" max="4" width="16.140625" style="5" customWidth="1"/>
    <col min="5" max="5" width="21.5703125" style="5" bestFit="1" customWidth="1"/>
  </cols>
  <sheetData>
    <row r="1" spans="1:11" ht="22.5" customHeight="1" x14ac:dyDescent="0.25">
      <c r="A1" s="81"/>
      <c r="B1" s="82"/>
      <c r="C1" s="266" t="s">
        <v>150</v>
      </c>
      <c r="D1" s="267"/>
      <c r="E1" s="268"/>
      <c r="F1" s="136"/>
      <c r="G1" s="136"/>
      <c r="H1" s="136"/>
      <c r="I1" s="136"/>
      <c r="J1" s="136"/>
      <c r="K1" s="74"/>
    </row>
    <row r="2" spans="1:11" ht="49.5" customHeight="1" thickBot="1" x14ac:dyDescent="0.3">
      <c r="A2" s="77"/>
      <c r="B2" s="83"/>
      <c r="C2" s="269"/>
      <c r="D2" s="270"/>
      <c r="E2" s="271"/>
      <c r="F2" s="136"/>
      <c r="G2" s="136"/>
      <c r="H2" s="136"/>
      <c r="I2" s="136"/>
      <c r="J2" s="136"/>
      <c r="K2" s="74"/>
    </row>
    <row r="3" spans="1:11" ht="15.75" thickBot="1" x14ac:dyDescent="0.3">
      <c r="D3"/>
      <c r="E3"/>
      <c r="F3" s="75"/>
      <c r="G3" s="74"/>
      <c r="H3" s="76"/>
      <c r="I3" s="76"/>
      <c r="J3" s="76"/>
      <c r="K3" s="74"/>
    </row>
    <row r="4" spans="1:11" ht="18.75" x14ac:dyDescent="0.3">
      <c r="A4" s="79" t="s">
        <v>79</v>
      </c>
      <c r="B4" s="80" t="s">
        <v>195</v>
      </c>
      <c r="C4" s="84"/>
      <c r="D4" s="84"/>
      <c r="E4" s="82"/>
      <c r="F4" s="75"/>
      <c r="G4" s="74"/>
      <c r="H4" s="76"/>
      <c r="I4" s="76"/>
      <c r="J4" s="76"/>
      <c r="K4" s="74"/>
    </row>
    <row r="5" spans="1:11" ht="18.75" x14ac:dyDescent="0.3">
      <c r="A5" s="88" t="s">
        <v>80</v>
      </c>
      <c r="B5" s="73" t="s">
        <v>82</v>
      </c>
      <c r="C5" s="73"/>
      <c r="D5" s="73"/>
      <c r="E5" s="89"/>
      <c r="F5" s="73"/>
      <c r="G5" s="73"/>
      <c r="H5" s="73"/>
      <c r="I5" s="73"/>
      <c r="J5" s="73"/>
      <c r="K5" s="74"/>
    </row>
    <row r="6" spans="1:11" ht="19.5" thickBot="1" x14ac:dyDescent="0.35">
      <c r="A6" s="94" t="s">
        <v>84</v>
      </c>
      <c r="B6" s="92">
        <v>1068046</v>
      </c>
      <c r="C6" s="93" t="s">
        <v>196</v>
      </c>
      <c r="D6" s="93" t="s">
        <v>194</v>
      </c>
      <c r="E6" s="262">
        <v>44197</v>
      </c>
      <c r="F6" s="73"/>
      <c r="G6" s="73"/>
      <c r="H6" s="73"/>
      <c r="I6" s="73"/>
      <c r="J6" s="73"/>
      <c r="K6" s="74"/>
    </row>
    <row r="7" spans="1:11" ht="15.75" thickBot="1" x14ac:dyDescent="0.3">
      <c r="F7" s="74"/>
      <c r="G7" s="74"/>
      <c r="H7" s="74"/>
      <c r="I7" s="74"/>
      <c r="J7" s="74"/>
      <c r="K7" s="74"/>
    </row>
    <row r="8" spans="1:11" ht="15.75" thickBot="1" x14ac:dyDescent="0.3">
      <c r="A8" s="151" t="s">
        <v>149</v>
      </c>
      <c r="B8" s="152" t="s">
        <v>6</v>
      </c>
      <c r="C8" s="153" t="s">
        <v>146</v>
      </c>
      <c r="D8" s="155" t="s">
        <v>147</v>
      </c>
      <c r="E8" s="154" t="s">
        <v>148</v>
      </c>
    </row>
    <row r="9" spans="1:11" ht="15.75" thickBot="1" x14ac:dyDescent="0.3">
      <c r="A9" s="149">
        <v>1</v>
      </c>
      <c r="B9" s="149"/>
      <c r="C9" s="150" t="s">
        <v>16</v>
      </c>
      <c r="D9" s="135"/>
      <c r="E9" s="143">
        <f>D10</f>
        <v>1522.1999999999998</v>
      </c>
    </row>
    <row r="10" spans="1:11" ht="43.5" thickBot="1" x14ac:dyDescent="0.3">
      <c r="A10" s="1"/>
      <c r="B10" s="1" t="str">
        <f>ORÇAMENTO!A13</f>
        <v>1.2</v>
      </c>
      <c r="C10" s="2" t="str">
        <f>ORÇAMENTO!E13</f>
        <v>LOCACAO DE CONTAINER 2,30 X 6,00 M, ALT. 2,50 M, COM 1 SANITARIO, PARA ESCRITORIO, COMPLETO, SEM DIVISORIAS INTERNAS</v>
      </c>
      <c r="D10" s="132">
        <f>ORÇAMENTO!J12</f>
        <v>1522.1999999999998</v>
      </c>
    </row>
    <row r="11" spans="1:11" ht="15.75" thickBot="1" x14ac:dyDescent="0.3">
      <c r="A11" s="133">
        <v>2</v>
      </c>
      <c r="B11" s="133"/>
      <c r="C11" s="134" t="s">
        <v>21</v>
      </c>
      <c r="D11" s="137"/>
      <c r="E11" s="138">
        <f>SUM(D12:D13)</f>
        <v>308.04759999999993</v>
      </c>
    </row>
    <row r="12" spans="1:11" ht="43.5" thickBot="1" x14ac:dyDescent="0.3">
      <c r="A12" s="131"/>
      <c r="B12" s="1" t="str">
        <f>ORÇAMENTO!A15</f>
        <v>2.1</v>
      </c>
      <c r="C12" s="2" t="str">
        <f>ORÇAMENTO!E15</f>
        <v>DEMOLIÇÃO PARCIAL DE PAVIMENTO ASFÁLTICO, DE FORMA MECANIZADA, SEM REAPROVEITAMENTO. AF_12/2017</v>
      </c>
      <c r="D12" s="132">
        <f>ORÇAMENTO!J15</f>
        <v>295.66599999999994</v>
      </c>
    </row>
    <row r="13" spans="1:11" ht="57.75" thickBot="1" x14ac:dyDescent="0.3">
      <c r="A13" s="131"/>
      <c r="B13" s="1" t="str">
        <f>ORÇAMENTO!A16</f>
        <v>2.2</v>
      </c>
      <c r="C13" s="2" t="str">
        <f>ORÇAMENTO!E16</f>
        <v>CARGA, MANOBRA E DESCARGA DE ENTULHO EM CAMINHÃO BASCULANTE 6 M³ - CARGA COM ESCAVADEIRA HIDRÁULICA (CAÇAMBA DE 0,80 M³ / 111 HP) E DESCARGA LIVRE (UNIDADE: M3). AF_07/2020</v>
      </c>
      <c r="D13" s="132">
        <f>ORÇAMENTO!J16</f>
        <v>12.381600000000001</v>
      </c>
    </row>
    <row r="14" spans="1:11" ht="15.75" thickBot="1" x14ac:dyDescent="0.3">
      <c r="A14" s="133">
        <v>3</v>
      </c>
      <c r="B14" s="133"/>
      <c r="C14" s="134" t="s">
        <v>140</v>
      </c>
      <c r="D14" s="135"/>
      <c r="E14" s="138">
        <f>SUM(D15:D17)</f>
        <v>46743.593099999998</v>
      </c>
    </row>
    <row r="15" spans="1:11" ht="43.5" thickBot="1" x14ac:dyDescent="0.3">
      <c r="A15" s="1"/>
      <c r="B15" s="1" t="str">
        <f>ORÇAMENTO!A18</f>
        <v>3.1</v>
      </c>
      <c r="C15" s="2" t="str">
        <f>ORÇAMENTO!E18</f>
        <v>ABERTURA DE CAIXA ATÉ 25CM, INCLUSIVE ESCAVAÇÃO, COMPACTAÇÃO, TRANSPORTE E PREPARO DO SUB-LEITO - SINAPI 07/2020</v>
      </c>
      <c r="D15" s="132">
        <f>ORÇAMENTO!J18</f>
        <v>18773.322700000001</v>
      </c>
    </row>
    <row r="16" spans="1:11" ht="43.5" thickBot="1" x14ac:dyDescent="0.3">
      <c r="A16" s="1"/>
      <c r="B16" s="1" t="str">
        <f>ORÇAMENTO!A19</f>
        <v>3.2</v>
      </c>
      <c r="C16" s="2" t="str">
        <f>ORÇAMENTO!E19</f>
        <v>EXECUÇÃO E COMPACTAÇÃO DE BASE E OU SUB BASE PARA PAVIMENTAÇÃO DE BRITA GRADUADA SIMPLES - EXCLUSIVE CARGA E TRANSPORTE. AF_11/2019</v>
      </c>
      <c r="D16" s="132">
        <f>ORÇAMENTO!J19</f>
        <v>19776.204000000002</v>
      </c>
    </row>
    <row r="17" spans="1:5" ht="43.5" thickBot="1" x14ac:dyDescent="0.3">
      <c r="A17" s="3"/>
      <c r="B17" s="1" t="str">
        <f>ORÇAMENTO!A20</f>
        <v>3.3</v>
      </c>
      <c r="C17" s="2" t="str">
        <f>ORÇAMENTO!E20</f>
        <v>TRANSPORTE COM CAMINHÃO BASCULANTE DE 18 M³, EM VIA URBANA PAVIMENTADA, ADICIONAL PARA DMT EXCEDENTE A 30 KM (UNIDADE: TXKM). AF_07/2020</v>
      </c>
      <c r="D17" s="132">
        <f>ORÇAMENTO!J20</f>
        <v>8194.0663999999997</v>
      </c>
    </row>
    <row r="18" spans="1:5" ht="15.75" thickBot="1" x14ac:dyDescent="0.3">
      <c r="A18" s="133">
        <v>4</v>
      </c>
      <c r="B18" s="133"/>
      <c r="C18" s="134" t="s">
        <v>141</v>
      </c>
      <c r="D18" s="135"/>
      <c r="E18" s="138">
        <f>SUM(D19:D21)</f>
        <v>45519.841999999997</v>
      </c>
    </row>
    <row r="19" spans="1:5" ht="29.25" thickBot="1" x14ac:dyDescent="0.3">
      <c r="A19" s="3"/>
      <c r="B19" s="1" t="str">
        <f>ORÇAMENTO!A21</f>
        <v>3.4</v>
      </c>
      <c r="C19" s="2" t="str">
        <f>ORÇAMENTO!E21</f>
        <v>EXECUÇÃO DE PINTURA DE LIGAÇÃO COM EMULSÃO ASFÁLTICA RR-2C. AF_11/2019</v>
      </c>
      <c r="D19" s="132">
        <f>ORÇAMENTO!J21</f>
        <v>2527.6448</v>
      </c>
    </row>
    <row r="20" spans="1:5" ht="43.5" thickBot="1" x14ac:dyDescent="0.3">
      <c r="A20" s="3"/>
      <c r="B20" s="1" t="str">
        <f>ORÇAMENTO!A22</f>
        <v>3.5</v>
      </c>
      <c r="C20" s="2" t="str">
        <f>ORÇAMENTO!E22</f>
        <v>EXECUÇÃO DE PAVIMENTO COM APLICAÇÃO DE CONCRETO ASFÁLTICO, CAMADA DE ROLAMENTO - EXCLUSIVE CARGA E TRANSPORTE. AF_11/2019</v>
      </c>
      <c r="D20" s="132">
        <f>ORÇAMENTO!J22</f>
        <v>36219.388799999993</v>
      </c>
    </row>
    <row r="21" spans="1:5" ht="57.75" thickBot="1" x14ac:dyDescent="0.3">
      <c r="A21" s="3"/>
      <c r="B21" s="1" t="str">
        <f>ORÇAMENTO!A23</f>
        <v>3.6</v>
      </c>
      <c r="C21" s="2" t="str">
        <f>ORÇAMENTO!E23</f>
        <v>TRANSPORTE DE MATERIAL ASFALTICO, COM CAMINHÃO COM CAPACIDADE DE 20000 L EM RODOVIA NÃO PAVIMENTADA PARA DISTÂNCIAS MÉDIAS DE TRANSPORTE IGUAL OU INFERIOR A 100 KM. AF_02/2016</v>
      </c>
      <c r="D21" s="132">
        <f>ORÇAMENTO!J23</f>
        <v>6772.8083999999999</v>
      </c>
    </row>
    <row r="22" spans="1:5" ht="15.75" thickBot="1" x14ac:dyDescent="0.3">
      <c r="A22" s="133">
        <v>5</v>
      </c>
      <c r="B22" s="133"/>
      <c r="C22" s="134" t="s">
        <v>142</v>
      </c>
      <c r="D22" s="135"/>
      <c r="E22" s="138">
        <f>SUM(D23:D25)</f>
        <v>32629.791700000002</v>
      </c>
    </row>
    <row r="23" spans="1:5" ht="15.75" thickBot="1" x14ac:dyDescent="0.3">
      <c r="A23" s="3"/>
      <c r="B23" s="1" t="str">
        <f>ORÇAMENTO!A25</f>
        <v>4.1</v>
      </c>
      <c r="C23" s="2" t="str">
        <f>ORÇAMENTO!E25</f>
        <v>Locação de vias, calçadas, tanques e lagos</v>
      </c>
      <c r="D23" s="132">
        <f>ORÇAMENTO!J25</f>
        <v>1781.7547</v>
      </c>
    </row>
    <row r="24" spans="1:5" ht="72" thickBot="1" x14ac:dyDescent="0.3">
      <c r="A24" s="3"/>
      <c r="B24" s="1" t="str">
        <f>ORÇAMENTO!A26</f>
        <v>4.2</v>
      </c>
      <c r="C24" s="2" t="str">
        <f>ORÇAMENTO!E26</f>
        <v>ASSENTAMENTO DE GUIA (MEIO-FIO) EM TRECHO RETO, CONFECCIONADA EM CONCRETO PRÉ-FABRICADO, DIMENSÕES 100X15X13X30 CM (COMPRIMENTO X BASE INFERIOR X BASE SUPERIOR X ALTURA), PARA VIAS URBANAS (USO VIÁRIO). AF_06/2016</v>
      </c>
      <c r="D24" s="132">
        <f>ORÇAMENTO!J26</f>
        <v>15012.69</v>
      </c>
    </row>
    <row r="25" spans="1:5" ht="43.5" thickBot="1" x14ac:dyDescent="0.3">
      <c r="A25" s="3"/>
      <c r="B25" s="1" t="str">
        <f>ORÇAMENTO!A27</f>
        <v>4.3</v>
      </c>
      <c r="C25" s="2" t="str">
        <f>ORÇAMENTO!E27</f>
        <v>EXECUÇÃO DE SARJETA DE CONCRETO USINADO, MOLDADA IN LOCO EM TRECHO RETO, 30 CM BASE X 15 CM ALTURA. AF_06/2016</v>
      </c>
      <c r="D25" s="132">
        <f>ORÇAMENTO!J27</f>
        <v>15835.347000000002</v>
      </c>
    </row>
    <row r="26" spans="1:5" ht="15.75" thickBot="1" x14ac:dyDescent="0.3">
      <c r="A26" s="133">
        <v>6</v>
      </c>
      <c r="B26" s="133"/>
      <c r="C26" s="134" t="s">
        <v>143</v>
      </c>
      <c r="D26" s="135"/>
      <c r="E26" s="138">
        <f>SUM(D27:D36)</f>
        <v>37619.228000000003</v>
      </c>
    </row>
    <row r="27" spans="1:5" ht="86.25" thickBot="1" x14ac:dyDescent="0.3">
      <c r="A27" s="3"/>
      <c r="B27" s="1" t="str">
        <f>ORÇAMENTO!A28</f>
        <v>4.4</v>
      </c>
      <c r="C27" s="144" t="str">
        <f>ORÇAMENTO!E28</f>
        <v>ESCAVAÇÃO MECANIZADA DE VALA COM PROF. MAIOR QUE 1,5 M ATÉ 3,0 M (MÉDIA ENTRE MONTANTE E JUSANTE/UMA COMPOSIÇÃO POR TRECHO), COM ESCAVADEIRA HIDRÁULICA (0,8 M3/111 HP), LARG. DE 1,5 M A 2,5 M, EM SOLO DE 1A CATEGORIA, LOCAIS COM BAIXO NÍVEL DE INTERFERÊNCIA. AF_01/2015</v>
      </c>
      <c r="D27" s="146">
        <f>ORÇAMENTO!J28</f>
        <v>1542.84</v>
      </c>
      <c r="E27" s="139"/>
    </row>
    <row r="28" spans="1:5" ht="43.5" thickBot="1" x14ac:dyDescent="0.3">
      <c r="A28" s="3"/>
      <c r="B28" s="1" t="str">
        <f>ORÇAMENTO!A29</f>
        <v>4.5</v>
      </c>
      <c r="C28" s="144" t="str">
        <f>ORÇAMENTO!E29</f>
        <v>LASTRO COM MATERIAL GRANULAR (AREIA MÉDIA), APLICADO EM PISOS OU RADIERS, ESPESSURA DE *10 CM*. AF_07/2019</v>
      </c>
      <c r="D28" s="147">
        <f>ORÇAMENTO!J29</f>
        <v>1354.9888000000001</v>
      </c>
      <c r="E28" s="139"/>
    </row>
    <row r="29" spans="1:5" ht="72" thickBot="1" x14ac:dyDescent="0.3">
      <c r="A29" s="3"/>
      <c r="B29" s="1" t="str">
        <f>ORÇAMENTO!A30</f>
        <v>4.6</v>
      </c>
      <c r="C29" s="144" t="str">
        <f>ORÇAMENTO!E30</f>
        <v>TUBO DE CONCRETO (SIMPLES) PARA REDES COLETORAS DE ÁGUAS PLUVIAIS, DIÂMETRO DE 400 MM, JUNTA RÍGIDA, INSTALADO EM LOCAL COM BAIXO NÍVEL DE INTERFERÊNCIAS - FORNECIMENTO E ASSENTAMENTO. AF_12/2015</v>
      </c>
      <c r="D29" s="147">
        <f>ORÇAMENTO!J30</f>
        <v>841.2</v>
      </c>
      <c r="E29" s="139"/>
    </row>
    <row r="30" spans="1:5" ht="72" thickBot="1" x14ac:dyDescent="0.3">
      <c r="A30" s="3"/>
      <c r="B30" s="1" t="str">
        <f>ORÇAMENTO!A31</f>
        <v>4.7</v>
      </c>
      <c r="C30" s="144" t="str">
        <f>ORÇAMENTO!E31</f>
        <v>TUBO DE CONCRETO PARA REDES COLETORAS DE ÁGUAS PLUVIAIS, DIÂMETRO DE 600 MM, JUNTA RÍGIDA, INSTALADO EM LOCAL COM BAIXO NÍVEL DE INTERFERÊNCIAS - FORNECIMENTO E ASSENTAMENTO. AF_12/2015</v>
      </c>
      <c r="D30" s="147">
        <f>ORÇAMENTO!J31</f>
        <v>18141.600000000002</v>
      </c>
      <c r="E30" s="139"/>
    </row>
    <row r="31" spans="1:5" ht="29.25" thickBot="1" x14ac:dyDescent="0.3">
      <c r="A31" s="3"/>
      <c r="B31" s="1" t="str">
        <f>ORÇAMENTO!A32</f>
        <v>4.8</v>
      </c>
      <c r="C31" s="144" t="str">
        <f>ORÇAMENTO!E32</f>
        <v>REATERRO MANUAL DE VALAS COM COMPACTAÇÃO MECANIZADA. AF_04/2016</v>
      </c>
      <c r="D31" s="147">
        <f>ORÇAMENTO!J32</f>
        <v>836.78399999999999</v>
      </c>
      <c r="E31" s="139"/>
    </row>
    <row r="32" spans="1:5" ht="86.25" thickBot="1" x14ac:dyDescent="0.3">
      <c r="A32" s="3"/>
      <c r="B32" s="1" t="str">
        <f>ORÇAMENTO!A33</f>
        <v>4.9</v>
      </c>
      <c r="C32" s="144" t="str">
        <f>ORÇAMENTO!E33</f>
        <v>REATERRO MECANIZADO DE VALA COM RETROESCAVADEIRA (CAPACIDADE DA CAÇAMBA DA RETRO: 0,26 M³ / POTÊNCIA: 88 HP), LARGURA ATÉ 0,8 M, PROFUNDIDADE DE 1,5 A 3,0 M, COM SOLO DE 1ª CATEGORIA EM LOCAIS COM ALTO NÍVEL DE INTERFERÊNCIA. AF_04/2016</v>
      </c>
      <c r="D32" s="147">
        <f>ORÇAMENTO!J33</f>
        <v>2614.9751999999999</v>
      </c>
      <c r="E32" s="139"/>
    </row>
    <row r="33" spans="1:6" ht="57.75" thickBot="1" x14ac:dyDescent="0.3">
      <c r="A33" s="3"/>
      <c r="B33" s="1" t="str">
        <f>ORÇAMENTO!A34</f>
        <v>4.10</v>
      </c>
      <c r="C33" s="144" t="str">
        <f>ORÇAMENTO!E34</f>
        <v>BASE PARA POÇO DE VISITA CIRCULAR PARA DRENAGEM, EM ALVENARIA COM TIJOLOS CERÂMICOS MACIÇOS, DIÂMETRO INTERNO = 0,8 M, PROFUNDIDADE = 1,45 M, EXCLUINDO TAMPÃO. AF_05/2018</v>
      </c>
      <c r="D33" s="147">
        <f>ORÇAMENTO!J34</f>
        <v>3914.9</v>
      </c>
      <c r="E33" s="139"/>
    </row>
    <row r="34" spans="1:6" ht="43.5" thickBot="1" x14ac:dyDescent="0.3">
      <c r="A34" s="3"/>
      <c r="B34" s="1" t="str">
        <f>ORÇAMENTO!A35</f>
        <v>4.11</v>
      </c>
      <c r="C34" s="144" t="str">
        <f>ORÇAMENTO!E35</f>
        <v>CHAMINÉ CIRCULAR PARA POÇO DE VISITA PARA ESGOTO, EM ALVENARIA COM TIJOLOS CERÂMICOS MACIÇOS, DIÂMETRO INTERNO = 0,6 M. AF_05/2018</v>
      </c>
      <c r="D34" s="147">
        <f>ORÇAMENTO!J35</f>
        <v>1896.78</v>
      </c>
      <c r="E34" s="139"/>
    </row>
    <row r="35" spans="1:6" ht="43.5" thickBot="1" x14ac:dyDescent="0.3">
      <c r="A35" s="3"/>
      <c r="B35" s="1" t="str">
        <f>ORÇAMENTO!A36</f>
        <v>4.12</v>
      </c>
      <c r="C35" s="144" t="str">
        <f>ORÇAMENTO!E36</f>
        <v>TAMPA CIRCULAR PARA ESGOTO E DRENAGEM, EM FERRO FUNDIDO, DIÂMETRO INTERNO = 0,6 M. AF_05/2018</v>
      </c>
      <c r="D35" s="147">
        <f>ORÇAMENTO!J36</f>
        <v>1422.88</v>
      </c>
      <c r="E35" s="139"/>
    </row>
    <row r="36" spans="1:6" ht="15.75" thickBot="1" x14ac:dyDescent="0.3">
      <c r="A36" s="3"/>
      <c r="B36" s="1" t="str">
        <f>ORÇAMENTO!A37</f>
        <v>4.13</v>
      </c>
      <c r="C36" s="144" t="str">
        <f>ORÇAMENTO!E37</f>
        <v>Boca de Leão simples com grelha - cops 178</v>
      </c>
      <c r="D36" s="147">
        <f>ORÇAMENTO!J37</f>
        <v>5052.28</v>
      </c>
      <c r="E36" s="139"/>
    </row>
    <row r="37" spans="1:6" ht="15.75" thickBot="1" x14ac:dyDescent="0.3">
      <c r="A37" s="133">
        <v>7</v>
      </c>
      <c r="B37" s="133"/>
      <c r="C37" s="134" t="s">
        <v>63</v>
      </c>
      <c r="D37" s="135"/>
      <c r="E37" s="138">
        <f>SUM(D38:D40)</f>
        <v>2149.8130000000001</v>
      </c>
    </row>
    <row r="38" spans="1:6" ht="43.5" thickBot="1" x14ac:dyDescent="0.3">
      <c r="A38" s="3"/>
      <c r="B38" s="1" t="str">
        <f>ORÇAMENTO!A39</f>
        <v>5.1</v>
      </c>
      <c r="C38" s="144" t="str">
        <f>ORÇAMENTO!E39</f>
        <v>SINALIZACAO HORIZONTAL COM TINTA RETRORREFLETIVA A BASE DE RESINA ACRILICA COM MICROESFERAS DE VIDRO</v>
      </c>
      <c r="D38" s="146">
        <f>ORÇAMENTO!J39</f>
        <v>815.34400000000005</v>
      </c>
      <c r="E38" s="139"/>
      <c r="F38" s="74"/>
    </row>
    <row r="39" spans="1:6" ht="29.25" thickBot="1" x14ac:dyDescent="0.3">
      <c r="A39" s="3"/>
      <c r="B39" s="1" t="str">
        <f>ORÇAMENTO!A40</f>
        <v>5.2</v>
      </c>
      <c r="C39" s="144" t="str">
        <f>ORÇAMENTO!E40</f>
        <v>PLACA DE SINALIZACAO EM CHAPA DE ACO NUM 16 COM PINTURA REFLETIVA</v>
      </c>
      <c r="D39" s="147">
        <f>ORÇAMENTO!J40</f>
        <v>263.721</v>
      </c>
      <c r="E39" s="139"/>
      <c r="F39" s="74"/>
    </row>
    <row r="40" spans="1:6" ht="29.25" thickBot="1" x14ac:dyDescent="0.3">
      <c r="A40" s="3"/>
      <c r="B40" s="1" t="str">
        <f>ORÇAMENTO!A41</f>
        <v>5.3</v>
      </c>
      <c r="C40" s="144" t="str">
        <f>ORÇAMENTO!E41</f>
        <v>Tubo galvanizado sem costura schedule 40, DN= 2 1/2´, inclusive conexões</v>
      </c>
      <c r="D40" s="148">
        <f>ORÇAMENTO!J41</f>
        <v>1070.748</v>
      </c>
      <c r="E40" s="139"/>
      <c r="F40" s="74"/>
    </row>
    <row r="41" spans="1:6" ht="15.75" thickBot="1" x14ac:dyDescent="0.3">
      <c r="A41" s="133">
        <v>8</v>
      </c>
      <c r="B41" s="133"/>
      <c r="C41" s="134" t="s">
        <v>70</v>
      </c>
      <c r="D41" s="135"/>
      <c r="E41" s="138">
        <f>SUM(D42:D44)</f>
        <v>21929.530200000001</v>
      </c>
    </row>
    <row r="42" spans="1:6" ht="57.75" thickBot="1" x14ac:dyDescent="0.3">
      <c r="A42" s="3"/>
      <c r="B42" s="1" t="str">
        <f>ORÇAMENTO!A43</f>
        <v>6.2</v>
      </c>
      <c r="C42" s="144" t="str">
        <f>ORÇAMENTO!E43</f>
        <v>LIMPEZA MECANIZADA DE CAMADA VEGETAL, VEGETAÇÃO E PEQUENAS ÁRVORES (DIÂMETRO DE TRONCO MENOR QUE 0,20 M), COM TRATOR DE ESTEIRAS.AF_05/2018</v>
      </c>
      <c r="D42" s="147">
        <f>ORÇAMENTO!J43</f>
        <v>180.15039999999999</v>
      </c>
      <c r="E42" s="141"/>
      <c r="F42" s="142"/>
    </row>
    <row r="43" spans="1:6" ht="57.75" thickBot="1" x14ac:dyDescent="0.3">
      <c r="A43" s="3"/>
      <c r="B43" s="1" t="str">
        <f>ORÇAMENTO!A44</f>
        <v>6.3</v>
      </c>
      <c r="C43" s="144" t="str">
        <f>ORÇAMENTO!E44</f>
        <v>EXECUÇÃO DE PASSEIO (CALÇADA) OU PISO DE CONCRETO COM CONCRETO MOLDADO IN LOCO, USINADO, ACABAMENTO CONVENCIONAL, NÃO ARMADO. AF_07/2016</v>
      </c>
      <c r="D43" s="147">
        <f>ORÇAMENTO!J44</f>
        <v>19813.454600000001</v>
      </c>
      <c r="E43" s="140"/>
    </row>
    <row r="44" spans="1:6" ht="15.75" thickBot="1" x14ac:dyDescent="0.3">
      <c r="A44" s="3"/>
      <c r="B44" s="1" t="str">
        <f>ORÇAMENTO!A45</f>
        <v>6.4</v>
      </c>
      <c r="C44" s="144" t="str">
        <f>ORÇAMENTO!E45</f>
        <v>Armadura em tela soldada</v>
      </c>
      <c r="D44" s="148">
        <f>ORÇAMENTO!J45</f>
        <v>1935.9252000000001</v>
      </c>
      <c r="E44" s="140"/>
    </row>
    <row r="45" spans="1:6" ht="15.75" thickBot="1" x14ac:dyDescent="0.3">
      <c r="A45" s="133">
        <v>9</v>
      </c>
      <c r="B45" s="133"/>
      <c r="C45" s="134" t="s">
        <v>144</v>
      </c>
      <c r="D45" s="135"/>
      <c r="E45" s="138">
        <f>D46</f>
        <v>4147.9800000000005</v>
      </c>
    </row>
    <row r="46" spans="1:6" ht="38.25" customHeight="1" thickBot="1" x14ac:dyDescent="0.3">
      <c r="A46" s="3"/>
      <c r="B46" s="1" t="str">
        <f>ORÇAMENTO!A12</f>
        <v>1.1</v>
      </c>
      <c r="C46" s="144" t="str">
        <f>ORÇAMENTO!E12</f>
        <v>PLACA DE OBRA (PARA CONSTRUCAO CIVIL) EM CHAPA GALVANIZADA *N. 22*, ADESIVADA, DE *2,0 X 1,125* M</v>
      </c>
      <c r="D46" s="145">
        <f>ORÇAMENTO!J13</f>
        <v>4147.9800000000005</v>
      </c>
      <c r="E46" s="139"/>
    </row>
    <row r="47" spans="1:6" ht="15.75" thickBot="1" x14ac:dyDescent="0.3">
      <c r="A47" s="133">
        <v>10</v>
      </c>
      <c r="B47" s="133"/>
      <c r="C47" s="134" t="s">
        <v>144</v>
      </c>
      <c r="D47" s="135"/>
      <c r="E47" s="138">
        <f>SUM(D48:D58)</f>
        <v>56205.667600000001</v>
      </c>
    </row>
    <row r="48" spans="1:6" ht="38.25" customHeight="1" thickBot="1" x14ac:dyDescent="0.3">
      <c r="A48" s="3"/>
      <c r="B48" s="1" t="str">
        <f>ORÇAMENTO!A47</f>
        <v>7.1</v>
      </c>
      <c r="C48" s="144" t="str">
        <f>ORÇAMENTO!E47</f>
        <v>ESCAVAÇÃO MECANIZADA DE VALA COM PROFUNDIDADE MAIOR QUE 1,5 M ATÉ 3,0 M (MÉDIA ENTRE MONTANTE E JUSANTE/UMA COMPOSIÇÃO POR TRECHO) COM RETROESCAVADEIRA (CAPACIDADE DA CAÇAMBA DA RETRO: 0,26 M3 / POTÊNCIA: 88 HP), LARGURA MENOR QUE 0,8 M, EM SOLO DE1A CATEGORIA, LOCAIS COM BAIXO NÍVEL DE INTERFERÊNCIA. AF_01/2015</v>
      </c>
      <c r="D48" s="145">
        <f>ORÇAMENTO!J47</f>
        <v>108.1656</v>
      </c>
      <c r="E48" s="139"/>
    </row>
    <row r="49" spans="1:5" ht="38.25" customHeight="1" thickBot="1" x14ac:dyDescent="0.3">
      <c r="A49" s="3"/>
      <c r="B49" s="1" t="str">
        <f>ORÇAMENTO!A48</f>
        <v>7.2</v>
      </c>
      <c r="C49" s="144" t="str">
        <f>ORÇAMENTO!E48</f>
        <v>IMPERMEABILIZAÇÃO DE SUPERFÍCIE COM EMULSÃO ASFÁLTICA, 2 DEMÃOS AF_06/2018</v>
      </c>
      <c r="D49" s="145">
        <f>ORÇAMENTO!J48</f>
        <v>3348.3820000000001</v>
      </c>
      <c r="E49" s="139"/>
    </row>
    <row r="50" spans="1:5" ht="38.25" customHeight="1" thickBot="1" x14ac:dyDescent="0.3">
      <c r="A50" s="3"/>
      <c r="B50" s="1" t="str">
        <f>ORÇAMENTO!A49</f>
        <v>7.3</v>
      </c>
      <c r="C50" s="144" t="str">
        <f>ORÇAMENTO!E49</f>
        <v>Forma Plana em compensado para obra de arte , sem Cimbramento - CPOS 178D</v>
      </c>
      <c r="D50" s="145">
        <f>ORÇAMENTO!J49</f>
        <v>20490.770400000001</v>
      </c>
      <c r="E50" s="139"/>
    </row>
    <row r="51" spans="1:5" ht="38.25" customHeight="1" thickBot="1" x14ac:dyDescent="0.3">
      <c r="A51" s="3"/>
      <c r="B51" s="1" t="str">
        <f>ORÇAMENTO!A50</f>
        <v>7.4</v>
      </c>
      <c r="C51" s="144" t="str">
        <f>ORÇAMENTO!E50</f>
        <v>Concreto usinado, fck 25 mpa - para bombeamento - CPOS 178 D</v>
      </c>
      <c r="D51" s="145">
        <f>ORÇAMENTO!J50</f>
        <v>9500.0949999999993</v>
      </c>
      <c r="E51" s="139"/>
    </row>
    <row r="52" spans="1:5" ht="38.25" customHeight="1" thickBot="1" x14ac:dyDescent="0.3">
      <c r="A52" s="3"/>
      <c r="B52" s="1" t="str">
        <f>ORÇAMENTO!A51</f>
        <v>7.5</v>
      </c>
      <c r="C52" s="144" t="str">
        <f>ORÇAMENTO!E51</f>
        <v>Lançamento e adensamento de concreto ou massa por bombeamento - CPOS 178D</v>
      </c>
      <c r="D52" s="145">
        <f>ORÇAMENTO!J51</f>
        <v>3308.6789999999996</v>
      </c>
      <c r="E52" s="139"/>
    </row>
    <row r="53" spans="1:5" ht="38.25" customHeight="1" thickBot="1" x14ac:dyDescent="0.3">
      <c r="A53" s="3"/>
      <c r="B53" s="1" t="str">
        <f>ORÇAMENTO!A52</f>
        <v>7.6</v>
      </c>
      <c r="C53" s="144" t="str">
        <f>ORÇAMENTO!E52</f>
        <v>Armadura em barras de aço CA50 (A ou B) fyk 500MPa CPOS 178 D</v>
      </c>
      <c r="D53" s="145">
        <f>ORÇAMENTO!J52</f>
        <v>10885.3</v>
      </c>
      <c r="E53" s="139"/>
    </row>
    <row r="54" spans="1:5" ht="38.25" customHeight="1" thickBot="1" x14ac:dyDescent="0.3">
      <c r="A54" s="3"/>
      <c r="B54" s="1" t="str">
        <f>ORÇAMENTO!A53</f>
        <v>7.7</v>
      </c>
      <c r="C54" s="144" t="str">
        <f>ORÇAMENTO!E53</f>
        <v>EXECUCAO DE DRENO COM MANTA GEOTEXTIL 200 G/M2</v>
      </c>
      <c r="D54" s="145">
        <f>ORÇAMENTO!J53</f>
        <v>260.6148</v>
      </c>
      <c r="E54" s="139"/>
    </row>
    <row r="55" spans="1:5" ht="38.25" customHeight="1" thickBot="1" x14ac:dyDescent="0.3">
      <c r="A55" s="3"/>
      <c r="B55" s="1" t="str">
        <f>ORÇAMENTO!A54</f>
        <v>7.8</v>
      </c>
      <c r="C55" s="144" t="str">
        <f>ORÇAMENTO!E54</f>
        <v>LASTRO COM MATERIAL GRANULAR (AREIA MÉDIA), APLICADO EM PISOS OU RADIERS, ESPESSURA DE *10 CM*. AF_07/2019</v>
      </c>
      <c r="D55" s="145">
        <f>ORÇAMENTO!J54</f>
        <v>262.97480000000002</v>
      </c>
      <c r="E55" s="139"/>
    </row>
    <row r="56" spans="1:5" ht="38.25" customHeight="1" thickBot="1" x14ac:dyDescent="0.3">
      <c r="A56" s="3"/>
      <c r="B56" s="1" t="str">
        <f>ORÇAMENTO!A55</f>
        <v>7.9</v>
      </c>
      <c r="C56" s="144" t="str">
        <f>ORÇAMENTO!E55</f>
        <v>EXECUCAO DE DRENO COM TUBOS DE PVC CORRUGADO FLEXIVEL PERFURADO - DN 100</v>
      </c>
      <c r="D56" s="145">
        <f>ORÇAMENTO!J55</f>
        <v>1073.7470000000001</v>
      </c>
      <c r="E56" s="139"/>
    </row>
    <row r="57" spans="1:5" ht="38.25" customHeight="1" thickBot="1" x14ac:dyDescent="0.3">
      <c r="A57" s="3"/>
      <c r="B57" s="1" t="str">
        <f>ORÇAMENTO!A56</f>
        <v>7.10</v>
      </c>
      <c r="C57" s="144" t="str">
        <f>ORÇAMENTO!E56</f>
        <v>Camada Vertical drenante com pedra britada 1 e 2 - sinapi 07/2020</v>
      </c>
      <c r="D57" s="145">
        <f>ORÇAMENTO!J56</f>
        <v>665.08499999999992</v>
      </c>
      <c r="E57" s="139"/>
    </row>
    <row r="58" spans="1:5" ht="38.25" customHeight="1" thickBot="1" x14ac:dyDescent="0.3">
      <c r="A58" s="3"/>
      <c r="B58" s="1" t="str">
        <f>ORÇAMENTO!A57</f>
        <v>7.11</v>
      </c>
      <c r="C58" s="144" t="str">
        <f>ORÇAMENTO!E57</f>
        <v>ATERRO MANUAL DE VALAS COM SOLO ARGILO-ARENOSO E COMPACTAÇÃO MECANIZADA. AF_05/2016</v>
      </c>
      <c r="D58" s="145">
        <f>ORÇAMENTO!J57</f>
        <v>6301.8540000000003</v>
      </c>
      <c r="E58" s="139"/>
    </row>
    <row r="59" spans="1:5" ht="15.75" thickBot="1" x14ac:dyDescent="0.3"/>
    <row r="60" spans="1:5" ht="15.75" thickBot="1" x14ac:dyDescent="0.3">
      <c r="C60" s="300" t="s">
        <v>151</v>
      </c>
      <c r="D60" s="301"/>
      <c r="E60" s="138">
        <f>SUM(E9:E58)</f>
        <v>248775.69320000004</v>
      </c>
    </row>
    <row r="63" spans="1:5" x14ac:dyDescent="0.25">
      <c r="C63" s="5" t="s">
        <v>208</v>
      </c>
    </row>
    <row r="64" spans="1:5" x14ac:dyDescent="0.25">
      <c r="C64" s="5" t="s">
        <v>209</v>
      </c>
    </row>
    <row r="65" spans="3:3" x14ac:dyDescent="0.25">
      <c r="C65" s="5" t="s">
        <v>210</v>
      </c>
    </row>
  </sheetData>
  <mergeCells count="2">
    <mergeCell ref="C1:E2"/>
    <mergeCell ref="C60:D60"/>
  </mergeCells>
  <pageMargins left="0.51181102362204722" right="0.51181102362204722" top="0.78740157480314965" bottom="0.78740157480314965" header="0.31496062992125984" footer="0.31496062992125984"/>
  <pageSetup paperSize="9" scale="6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60" zoomScaleNormal="100" workbookViewId="0">
      <selection activeCell="O50" sqref="O50"/>
    </sheetView>
  </sheetViews>
  <sheetFormatPr defaultRowHeight="15" x14ac:dyDescent="0.25"/>
  <cols>
    <col min="1" max="1" width="17.28515625" customWidth="1"/>
    <col min="2" max="2" width="12.140625" customWidth="1"/>
    <col min="3" max="3" width="42.42578125" bestFit="1" customWidth="1"/>
    <col min="4" max="4" width="21.5703125" style="5" bestFit="1" customWidth="1"/>
    <col min="5" max="5" width="9.42578125" bestFit="1" customWidth="1"/>
    <col min="6" max="6" width="20.42578125" bestFit="1" customWidth="1"/>
    <col min="7" max="7" width="9.42578125" bestFit="1" customWidth="1"/>
    <col min="8" max="8" width="20.85546875" bestFit="1" customWidth="1"/>
    <col min="9" max="9" width="9.42578125" bestFit="1" customWidth="1"/>
    <col min="10" max="10" width="20.85546875" bestFit="1" customWidth="1"/>
    <col min="11" max="11" width="9.42578125" bestFit="1" customWidth="1"/>
    <col min="12" max="12" width="21.5703125" bestFit="1" customWidth="1"/>
    <col min="13" max="13" width="9.42578125" bestFit="1" customWidth="1"/>
    <col min="14" max="14" width="20.85546875" bestFit="1" customWidth="1"/>
    <col min="15" max="15" width="9.42578125" bestFit="1" customWidth="1"/>
    <col min="16" max="16" width="21.5703125" style="5" bestFit="1" customWidth="1"/>
    <col min="20" max="20" width="14.28515625" bestFit="1" customWidth="1"/>
  </cols>
  <sheetData>
    <row r="1" spans="1:20" ht="22.5" customHeight="1" x14ac:dyDescent="0.25">
      <c r="A1" s="81"/>
      <c r="B1" s="84"/>
      <c r="C1" s="82"/>
      <c r="D1" s="266" t="s">
        <v>160</v>
      </c>
      <c r="E1" s="267"/>
      <c r="F1" s="267"/>
      <c r="G1" s="267"/>
      <c r="H1" s="267"/>
      <c r="I1" s="267"/>
      <c r="J1" s="267"/>
      <c r="K1" s="267"/>
      <c r="L1" s="267"/>
      <c r="M1" s="267"/>
      <c r="N1" s="267"/>
      <c r="O1" s="267"/>
      <c r="P1" s="268"/>
    </row>
    <row r="2" spans="1:20" ht="49.5" customHeight="1" thickBot="1" x14ac:dyDescent="0.3">
      <c r="A2" s="77"/>
      <c r="B2" s="78"/>
      <c r="C2" s="258"/>
      <c r="D2" s="269"/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1"/>
    </row>
    <row r="3" spans="1:20" ht="15.75" thickBot="1" x14ac:dyDescent="0.3">
      <c r="D3"/>
      <c r="E3" s="75"/>
      <c r="F3" s="74"/>
      <c r="H3" s="76"/>
      <c r="I3" s="76"/>
      <c r="J3" s="74"/>
      <c r="P3" s="76"/>
    </row>
    <row r="4" spans="1:20" ht="18.75" x14ac:dyDescent="0.3">
      <c r="A4" s="79" t="s">
        <v>79</v>
      </c>
      <c r="B4" s="80" t="s">
        <v>195</v>
      </c>
      <c r="C4" s="84"/>
      <c r="D4" s="84"/>
      <c r="E4" s="85"/>
      <c r="F4" s="84"/>
      <c r="G4" s="84"/>
      <c r="H4" s="86"/>
      <c r="I4" s="86"/>
      <c r="J4" s="84"/>
      <c r="K4" s="84"/>
      <c r="L4" s="84"/>
      <c r="M4" s="84"/>
      <c r="N4" s="84"/>
      <c r="O4" s="84"/>
      <c r="P4" s="87"/>
    </row>
    <row r="5" spans="1:20" ht="18.75" x14ac:dyDescent="0.3">
      <c r="A5" s="88" t="s">
        <v>80</v>
      </c>
      <c r="B5" s="73" t="s">
        <v>82</v>
      </c>
      <c r="C5" s="73"/>
      <c r="D5" s="73"/>
      <c r="E5" s="73"/>
      <c r="F5" s="73"/>
      <c r="G5" s="74"/>
      <c r="H5" s="73"/>
      <c r="I5" s="73"/>
      <c r="J5" s="74"/>
      <c r="K5" s="74"/>
      <c r="L5" s="74"/>
      <c r="M5" s="74"/>
      <c r="N5" s="74"/>
      <c r="O5" s="74"/>
      <c r="P5" s="180"/>
    </row>
    <row r="6" spans="1:20" ht="19.5" thickBot="1" x14ac:dyDescent="0.35">
      <c r="A6" s="94" t="s">
        <v>84</v>
      </c>
      <c r="B6" s="92">
        <v>1068046</v>
      </c>
      <c r="C6" s="93" t="s">
        <v>196</v>
      </c>
      <c r="D6" s="93" t="s">
        <v>197</v>
      </c>
      <c r="E6" s="90"/>
      <c r="F6" s="189">
        <v>44197</v>
      </c>
      <c r="G6" s="78"/>
      <c r="H6" s="90"/>
      <c r="I6" s="90"/>
      <c r="J6" s="78"/>
      <c r="K6" s="78"/>
      <c r="L6" s="78"/>
      <c r="M6" s="78"/>
      <c r="N6" s="78"/>
      <c r="O6" s="78"/>
      <c r="P6" s="181"/>
    </row>
    <row r="7" spans="1:20" ht="15.75" thickBot="1" x14ac:dyDescent="0.3">
      <c r="E7" s="74"/>
      <c r="F7" s="74"/>
      <c r="H7" s="74"/>
      <c r="I7" s="74"/>
      <c r="J7" s="74"/>
      <c r="P7" s="76"/>
    </row>
    <row r="8" spans="1:20" ht="15.75" thickBot="1" x14ac:dyDescent="0.3">
      <c r="A8" s="307" t="s">
        <v>149</v>
      </c>
      <c r="B8" s="308"/>
      <c r="C8" s="305" t="s">
        <v>146</v>
      </c>
      <c r="D8" s="311" t="s">
        <v>148</v>
      </c>
      <c r="E8" s="313" t="s">
        <v>152</v>
      </c>
      <c r="F8" s="314"/>
      <c r="G8" s="302" t="s">
        <v>153</v>
      </c>
      <c r="H8" s="303"/>
      <c r="I8" s="313" t="s">
        <v>154</v>
      </c>
      <c r="J8" s="314"/>
      <c r="K8" s="302" t="s">
        <v>155</v>
      </c>
      <c r="L8" s="303"/>
      <c r="M8" s="313" t="s">
        <v>156</v>
      </c>
      <c r="N8" s="314"/>
      <c r="O8" s="302" t="s">
        <v>157</v>
      </c>
      <c r="P8" s="303"/>
    </row>
    <row r="9" spans="1:20" x14ac:dyDescent="0.25">
      <c r="A9" s="309"/>
      <c r="B9" s="310"/>
      <c r="C9" s="306"/>
      <c r="D9" s="312"/>
      <c r="E9" s="157" t="s">
        <v>158</v>
      </c>
      <c r="F9" s="158" t="s">
        <v>159</v>
      </c>
      <c r="G9" s="162" t="s">
        <v>158</v>
      </c>
      <c r="H9" s="163" t="s">
        <v>159</v>
      </c>
      <c r="I9" s="157" t="s">
        <v>158</v>
      </c>
      <c r="J9" s="158" t="s">
        <v>159</v>
      </c>
      <c r="K9" s="162" t="s">
        <v>158</v>
      </c>
      <c r="L9" s="163" t="s">
        <v>159</v>
      </c>
      <c r="M9" s="157" t="s">
        <v>158</v>
      </c>
      <c r="N9" s="158" t="s">
        <v>159</v>
      </c>
      <c r="O9" s="162" t="s">
        <v>158</v>
      </c>
      <c r="P9" s="163" t="s">
        <v>159</v>
      </c>
      <c r="T9" s="5">
        <v>2283.3000000000002</v>
      </c>
    </row>
    <row r="10" spans="1:20" x14ac:dyDescent="0.25">
      <c r="A10" s="304">
        <v>1</v>
      </c>
      <c r="B10" s="304"/>
      <c r="C10" s="177" t="s">
        <v>16</v>
      </c>
      <c r="D10" s="178">
        <f>Eventograma!E9</f>
        <v>1522.1999999999998</v>
      </c>
      <c r="E10" s="159"/>
      <c r="F10" s="160"/>
      <c r="G10" s="164">
        <v>1</v>
      </c>
      <c r="H10" s="165">
        <f>G10*D10</f>
        <v>1522.1999999999998</v>
      </c>
      <c r="I10" s="159"/>
      <c r="J10" s="160"/>
      <c r="K10" s="164"/>
      <c r="L10" s="165"/>
      <c r="M10" s="159"/>
      <c r="N10" s="160"/>
      <c r="O10" s="164"/>
      <c r="P10" s="165"/>
      <c r="T10" s="5">
        <v>2405.1789999999996</v>
      </c>
    </row>
    <row r="11" spans="1:20" x14ac:dyDescent="0.25">
      <c r="A11" s="304">
        <v>2</v>
      </c>
      <c r="B11" s="304"/>
      <c r="C11" s="177" t="s">
        <v>21</v>
      </c>
      <c r="D11" s="178">
        <f>Eventograma!E11</f>
        <v>308.04759999999993</v>
      </c>
      <c r="E11" s="159"/>
      <c r="F11" s="160"/>
      <c r="G11" s="164"/>
      <c r="H11" s="165"/>
      <c r="I11" s="159">
        <v>1</v>
      </c>
      <c r="J11" s="161">
        <f>I11*D11</f>
        <v>308.04759999999993</v>
      </c>
      <c r="K11" s="164"/>
      <c r="L11" s="165"/>
      <c r="M11" s="159"/>
      <c r="N11" s="160"/>
      <c r="O11" s="164"/>
      <c r="P11" s="165"/>
      <c r="T11" s="5">
        <v>34838.966399999998</v>
      </c>
    </row>
    <row r="12" spans="1:20" x14ac:dyDescent="0.25">
      <c r="A12" s="304">
        <v>3</v>
      </c>
      <c r="B12" s="304"/>
      <c r="C12" s="177" t="s">
        <v>140</v>
      </c>
      <c r="D12" s="178">
        <f>Eventograma!E14</f>
        <v>46743.593099999998</v>
      </c>
      <c r="E12" s="159"/>
      <c r="F12" s="160"/>
      <c r="G12" s="164">
        <v>1</v>
      </c>
      <c r="H12" s="165">
        <f t="shared" ref="H12" si="0">G12*D12</f>
        <v>46743.593099999998</v>
      </c>
      <c r="I12" s="159"/>
      <c r="J12" s="160"/>
      <c r="K12" s="164"/>
      <c r="L12" s="165"/>
      <c r="M12" s="159"/>
      <c r="N12" s="160"/>
      <c r="O12" s="164"/>
      <c r="P12" s="165"/>
      <c r="T12" s="5">
        <v>36782.723399999995</v>
      </c>
    </row>
    <row r="13" spans="1:20" x14ac:dyDescent="0.25">
      <c r="A13" s="304">
        <v>4</v>
      </c>
      <c r="B13" s="304"/>
      <c r="C13" s="177" t="s">
        <v>141</v>
      </c>
      <c r="D13" s="178">
        <f>Eventograma!E18</f>
        <v>45519.841999999997</v>
      </c>
      <c r="E13" s="159"/>
      <c r="F13" s="160"/>
      <c r="G13" s="164"/>
      <c r="H13" s="165"/>
      <c r="I13" s="159"/>
      <c r="J13" s="160"/>
      <c r="K13" s="164">
        <v>1</v>
      </c>
      <c r="L13" s="165">
        <f>K13*D13</f>
        <v>45519.841999999997</v>
      </c>
      <c r="M13" s="159"/>
      <c r="N13" s="160"/>
      <c r="O13" s="164"/>
      <c r="P13" s="165"/>
      <c r="T13" s="5">
        <v>36289.638200000001</v>
      </c>
    </row>
    <row r="14" spans="1:20" x14ac:dyDescent="0.25">
      <c r="A14" s="304">
        <v>5</v>
      </c>
      <c r="B14" s="304"/>
      <c r="C14" s="177" t="s">
        <v>142</v>
      </c>
      <c r="D14" s="178">
        <f>Eventograma!E22</f>
        <v>32629.791700000002</v>
      </c>
      <c r="E14" s="159"/>
      <c r="F14" s="160"/>
      <c r="G14" s="164"/>
      <c r="H14" s="165"/>
      <c r="I14" s="159">
        <v>1</v>
      </c>
      <c r="J14" s="161">
        <f>I14*D14</f>
        <v>32629.791700000002</v>
      </c>
      <c r="K14" s="164"/>
      <c r="L14" s="165"/>
      <c r="M14" s="159"/>
      <c r="N14" s="160"/>
      <c r="O14" s="164"/>
      <c r="P14" s="165"/>
      <c r="T14" s="5">
        <v>107759.3066</v>
      </c>
    </row>
    <row r="15" spans="1:20" x14ac:dyDescent="0.25">
      <c r="A15" s="304">
        <v>6</v>
      </c>
      <c r="B15" s="304"/>
      <c r="C15" s="177" t="s">
        <v>143</v>
      </c>
      <c r="D15" s="178">
        <f>Eventograma!E26</f>
        <v>37619.228000000003</v>
      </c>
      <c r="E15" s="159">
        <v>1</v>
      </c>
      <c r="F15" s="161">
        <f>E15*D15</f>
        <v>37619.228000000003</v>
      </c>
      <c r="G15" s="164"/>
      <c r="H15" s="166"/>
      <c r="I15" s="159"/>
      <c r="J15" s="161"/>
      <c r="K15" s="164"/>
      <c r="L15" s="166"/>
      <c r="M15" s="159"/>
      <c r="N15" s="161"/>
      <c r="O15" s="164"/>
      <c r="P15" s="166"/>
      <c r="T15" s="5">
        <v>4320.826</v>
      </c>
    </row>
    <row r="16" spans="1:20" x14ac:dyDescent="0.25">
      <c r="A16" s="304">
        <v>7</v>
      </c>
      <c r="B16" s="304"/>
      <c r="C16" s="177" t="s">
        <v>63</v>
      </c>
      <c r="D16" s="178">
        <f>Eventograma!E37</f>
        <v>2149.8130000000001</v>
      </c>
      <c r="E16" s="159"/>
      <c r="F16" s="160"/>
      <c r="G16" s="164"/>
      <c r="H16" s="166"/>
      <c r="I16" s="159"/>
      <c r="J16" s="160"/>
      <c r="K16" s="164"/>
      <c r="L16" s="166"/>
      <c r="M16" s="159"/>
      <c r="N16" s="160"/>
      <c r="O16" s="164">
        <v>1</v>
      </c>
      <c r="P16" s="165">
        <f>O16*D16</f>
        <v>2149.8130000000001</v>
      </c>
      <c r="T16" s="5">
        <v>27313.928800000002</v>
      </c>
    </row>
    <row r="17" spans="1:20" x14ac:dyDescent="0.25">
      <c r="A17" s="304">
        <v>8</v>
      </c>
      <c r="B17" s="304"/>
      <c r="C17" s="177" t="s">
        <v>70</v>
      </c>
      <c r="D17" s="178">
        <f>Eventograma!E41</f>
        <v>21929.530200000001</v>
      </c>
      <c r="E17" s="159"/>
      <c r="F17" s="160"/>
      <c r="G17" s="164"/>
      <c r="H17" s="166"/>
      <c r="I17" s="159"/>
      <c r="J17" s="160"/>
      <c r="K17" s="164"/>
      <c r="L17" s="166"/>
      <c r="M17" s="159">
        <v>1</v>
      </c>
      <c r="N17" s="161">
        <f>M17*D17</f>
        <v>21929.530200000001</v>
      </c>
      <c r="O17" s="164"/>
      <c r="P17" s="166"/>
      <c r="T17" s="5">
        <v>3972.96</v>
      </c>
    </row>
    <row r="18" spans="1:20" x14ac:dyDescent="0.25">
      <c r="A18" s="304">
        <v>9</v>
      </c>
      <c r="B18" s="304"/>
      <c r="C18" s="177" t="s">
        <v>144</v>
      </c>
      <c r="D18" s="178">
        <f>Eventograma!E45</f>
        <v>4147.9800000000005</v>
      </c>
      <c r="E18" s="159">
        <v>1</v>
      </c>
      <c r="F18" s="161">
        <f>D18</f>
        <v>4147.9800000000005</v>
      </c>
      <c r="G18" s="164"/>
      <c r="H18" s="166"/>
      <c r="I18" s="159"/>
      <c r="J18" s="161"/>
      <c r="K18" s="164"/>
      <c r="L18" s="166"/>
      <c r="M18" s="159"/>
      <c r="N18" s="161"/>
      <c r="O18" s="164"/>
      <c r="P18" s="166"/>
    </row>
    <row r="19" spans="1:20" x14ac:dyDescent="0.25">
      <c r="A19" s="304">
        <v>10</v>
      </c>
      <c r="B19" s="304"/>
      <c r="C19" s="177" t="s">
        <v>184</v>
      </c>
      <c r="D19" s="178">
        <f>ORÇAMENTO!J46</f>
        <v>56205.667600000001</v>
      </c>
      <c r="E19" s="159">
        <v>1</v>
      </c>
      <c r="F19" s="161">
        <f>D19</f>
        <v>56205.667600000001</v>
      </c>
      <c r="G19" s="164"/>
      <c r="H19" s="166"/>
      <c r="I19" s="159"/>
      <c r="J19" s="161"/>
      <c r="K19" s="164"/>
      <c r="L19" s="166"/>
      <c r="M19" s="159"/>
      <c r="N19" s="161"/>
      <c r="O19" s="164"/>
      <c r="P19" s="166"/>
    </row>
    <row r="20" spans="1:20" ht="15.75" thickBot="1" x14ac:dyDescent="0.3"/>
    <row r="21" spans="1:20" ht="15.75" thickBot="1" x14ac:dyDescent="0.3">
      <c r="C21" s="156" t="s">
        <v>151</v>
      </c>
      <c r="D21" s="179">
        <f>SUM(D10:D19)</f>
        <v>248775.69320000004</v>
      </c>
      <c r="E21" s="171">
        <f>F21/$D$21</f>
        <v>0.39382012904788072</v>
      </c>
      <c r="F21" s="172">
        <f>SUM(F10:F20)</f>
        <v>97972.875599999999</v>
      </c>
      <c r="G21" s="167">
        <f>H21/$D$21</f>
        <v>0.19401329960800201</v>
      </c>
      <c r="H21" s="175">
        <f>SUM(H10:H20)</f>
        <v>48265.793099999995</v>
      </c>
      <c r="I21" s="171">
        <f>J21/$D$21</f>
        <v>0.13239974885134798</v>
      </c>
      <c r="J21" s="172">
        <f>SUM(J10:J20)</f>
        <v>32937.8393</v>
      </c>
      <c r="K21" s="167">
        <f>L21/$D$21</f>
        <v>0.18297544030318469</v>
      </c>
      <c r="L21" s="175">
        <f>SUM(L10:L20)</f>
        <v>45519.841999999997</v>
      </c>
      <c r="M21" s="171">
        <f>N21/$D$21</f>
        <v>8.8149810449407673E-2</v>
      </c>
      <c r="N21" s="172">
        <f>SUM(N10:N20)</f>
        <v>21929.530200000001</v>
      </c>
      <c r="O21" s="167">
        <f>P21/$D$21</f>
        <v>8.6415717401767435E-3</v>
      </c>
      <c r="P21" s="168">
        <f>SUM(P10:P20)</f>
        <v>2149.8130000000001</v>
      </c>
    </row>
    <row r="22" spans="1:20" ht="15.75" thickBot="1" x14ac:dyDescent="0.3">
      <c r="E22" s="173">
        <f>F22/$D$21</f>
        <v>0.39382012904788072</v>
      </c>
      <c r="F22" s="174">
        <f>F21</f>
        <v>97972.875599999999</v>
      </c>
      <c r="G22" s="169">
        <f>H22/$D$21</f>
        <v>0.58783342865588273</v>
      </c>
      <c r="H22" s="176">
        <f>H21+F22</f>
        <v>146238.66869999998</v>
      </c>
      <c r="I22" s="173">
        <f>J22/$D$21</f>
        <v>0.72023317750723059</v>
      </c>
      <c r="J22" s="174">
        <f>J21+H22</f>
        <v>179176.50799999997</v>
      </c>
      <c r="K22" s="169">
        <f>L22/$D$21</f>
        <v>0.90320861781041539</v>
      </c>
      <c r="L22" s="176">
        <f>L21+J22</f>
        <v>224696.34999999998</v>
      </c>
      <c r="M22" s="173">
        <f>N22/$D$21</f>
        <v>0.99135842825982301</v>
      </c>
      <c r="N22" s="174">
        <f>N21+L22</f>
        <v>246625.88019999999</v>
      </c>
      <c r="O22" s="169">
        <f>P22/$D$21</f>
        <v>0.99999999999999978</v>
      </c>
      <c r="P22" s="170">
        <f>P21+N22</f>
        <v>248775.69319999998</v>
      </c>
    </row>
    <row r="25" spans="1:20" x14ac:dyDescent="0.25">
      <c r="D25" s="5" t="s">
        <v>208</v>
      </c>
    </row>
    <row r="26" spans="1:20" x14ac:dyDescent="0.25">
      <c r="D26" s="5" t="s">
        <v>209</v>
      </c>
    </row>
    <row r="27" spans="1:20" x14ac:dyDescent="0.25">
      <c r="D27" s="5" t="s">
        <v>210</v>
      </c>
    </row>
  </sheetData>
  <mergeCells count="20">
    <mergeCell ref="A19:B19"/>
    <mergeCell ref="G8:H8"/>
    <mergeCell ref="I8:J8"/>
    <mergeCell ref="K8:L8"/>
    <mergeCell ref="M8:N8"/>
    <mergeCell ref="D1:P2"/>
    <mergeCell ref="O8:P8"/>
    <mergeCell ref="A17:B17"/>
    <mergeCell ref="A18:B18"/>
    <mergeCell ref="C8:C9"/>
    <mergeCell ref="A8:B9"/>
    <mergeCell ref="D8:D9"/>
    <mergeCell ref="E8:F8"/>
    <mergeCell ref="A10:B10"/>
    <mergeCell ref="A11:B11"/>
    <mergeCell ref="A12:B12"/>
    <mergeCell ref="A13:B13"/>
    <mergeCell ref="A14:B14"/>
    <mergeCell ref="A15:B15"/>
    <mergeCell ref="A16:B16"/>
  </mergeCells>
  <pageMargins left="0.51181102362204722" right="0.51181102362204722" top="0.78740157480314965" bottom="0.78740157480314965" header="0.31496062992125984" footer="0.31496062992125984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5</vt:i4>
      </vt:variant>
    </vt:vector>
  </HeadingPairs>
  <TitlesOfParts>
    <vt:vector size="9" baseType="lpstr">
      <vt:lpstr>ORÇAMENTO</vt:lpstr>
      <vt:lpstr>BDI</vt:lpstr>
      <vt:lpstr>Eventograma</vt:lpstr>
      <vt:lpstr>Cronograma PLE</vt:lpstr>
      <vt:lpstr>'Cronograma PLE'!Area_de_impressao</vt:lpstr>
      <vt:lpstr>Eventograma!Area_de_impressao</vt:lpstr>
      <vt:lpstr>ORÇAMENTO!Area_de_impressao</vt:lpstr>
      <vt:lpstr>Eventograma!Titulos_de_impressao</vt:lpstr>
      <vt:lpstr>ORÇAMENTO!Titulos_de_impressao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Mazzetto</dc:creator>
  <cp:lastModifiedBy>Carlos Eduardo Mazzetto</cp:lastModifiedBy>
  <cp:lastPrinted>2021-02-23T14:43:40Z</cp:lastPrinted>
  <dcterms:created xsi:type="dcterms:W3CDTF">2021-01-28T11:01:32Z</dcterms:created>
  <dcterms:modified xsi:type="dcterms:W3CDTF">2021-02-23T14:46:31Z</dcterms:modified>
</cp:coreProperties>
</file>